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acunovodstvo\Desktop\ŠO 02-2020\OBRAČUN FIN. PLANA I-XII.2019\"/>
    </mc:Choice>
  </mc:AlternateContent>
  <xr:revisionPtr revIDLastSave="0" documentId="13_ncr:1_{CFA20CDF-306E-4EF3-AE42-17389FE1216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ashodi" sheetId="1" r:id="rId1"/>
    <sheet name="Prihod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1" l="1"/>
  <c r="Q40" i="1"/>
  <c r="J39" i="2" l="1"/>
  <c r="I39" i="2"/>
  <c r="R44" i="2"/>
  <c r="S12" i="2"/>
  <c r="R12" i="2"/>
  <c r="U15" i="2"/>
  <c r="X23" i="2"/>
  <c r="Y23" i="2"/>
  <c r="E195" i="1"/>
  <c r="V155" i="1"/>
  <c r="AB84" i="1"/>
  <c r="Y153" i="1"/>
  <c r="Y38" i="1"/>
  <c r="V180" i="1"/>
  <c r="U197" i="1"/>
  <c r="S84" i="1"/>
  <c r="C178" i="1"/>
  <c r="D178" i="1"/>
  <c r="P151" i="1"/>
  <c r="O197" i="1"/>
  <c r="M78" i="1"/>
  <c r="N177" i="1"/>
  <c r="C196" i="1"/>
  <c r="D196" i="1"/>
  <c r="J8" i="1"/>
  <c r="D8" i="1" s="1"/>
  <c r="C8" i="1"/>
  <c r="J164" i="1"/>
  <c r="K174" i="1"/>
  <c r="C40" i="1"/>
  <c r="E8" i="1" l="1"/>
  <c r="G180" i="1"/>
  <c r="G50" i="1"/>
  <c r="G48" i="1" s="1"/>
  <c r="W195" i="1" l="1"/>
  <c r="Q195" i="1"/>
  <c r="N194" i="1"/>
  <c r="N189" i="1"/>
  <c r="K189" i="1"/>
  <c r="H189" i="1"/>
  <c r="H179" i="1"/>
  <c r="N174" i="1"/>
  <c r="K118" i="1"/>
  <c r="N115" i="1"/>
  <c r="AC84" i="1"/>
  <c r="K83" i="1"/>
  <c r="N83" i="1"/>
  <c r="N77" i="1"/>
  <c r="N75" i="1"/>
  <c r="K75" i="1"/>
  <c r="S48" i="1"/>
  <c r="Y48" i="1"/>
  <c r="D118" i="1"/>
  <c r="V213" i="1" l="1"/>
  <c r="D136" i="1" l="1"/>
  <c r="D137" i="1"/>
  <c r="D148" i="1"/>
  <c r="D149" i="1"/>
  <c r="D152" i="1"/>
  <c r="D172" i="1"/>
  <c r="D173" i="1"/>
  <c r="D176" i="1"/>
  <c r="D175" i="1"/>
  <c r="D179" i="1"/>
  <c r="Y150" i="1"/>
  <c r="D86" i="1"/>
  <c r="D88" i="1"/>
  <c r="Y84" i="1"/>
  <c r="Z84" i="1" s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36" i="1"/>
  <c r="D37" i="1"/>
  <c r="D38" i="1"/>
  <c r="D39" i="1"/>
  <c r="D33" i="1"/>
  <c r="Y11" i="1"/>
  <c r="Z11" i="1" s="1"/>
  <c r="Y146" i="1"/>
  <c r="Y164" i="1"/>
  <c r="Z164" i="1" s="1"/>
  <c r="AB150" i="1"/>
  <c r="AB164" i="1"/>
  <c r="AC164" i="1" s="1"/>
  <c r="V11" i="1"/>
  <c r="M155" i="1"/>
  <c r="N155" i="1" s="1"/>
  <c r="P89" i="1"/>
  <c r="Q89" i="1" s="1"/>
  <c r="W11" i="1" l="1"/>
  <c r="P57" i="2"/>
  <c r="P52" i="2" s="1"/>
  <c r="M54" i="2"/>
  <c r="X32" i="2"/>
  <c r="U32" i="2"/>
  <c r="R32" i="2"/>
  <c r="O32" i="2"/>
  <c r="L32" i="2"/>
  <c r="I32" i="2"/>
  <c r="AA32" i="2"/>
  <c r="AB12" i="2"/>
  <c r="Y12" i="2"/>
  <c r="V12" i="2"/>
  <c r="P12" i="2"/>
  <c r="M12" i="2"/>
  <c r="J12" i="2"/>
  <c r="G12" i="2"/>
  <c r="AB15" i="2"/>
  <c r="Y15" i="2"/>
  <c r="V15" i="2"/>
  <c r="S15" i="2"/>
  <c r="P15" i="2"/>
  <c r="M15" i="2"/>
  <c r="J15" i="2"/>
  <c r="G15" i="2"/>
  <c r="AB23" i="2"/>
  <c r="V23" i="2"/>
  <c r="S23" i="2"/>
  <c r="P23" i="2"/>
  <c r="M23" i="2"/>
  <c r="J23" i="2"/>
  <c r="G23" i="2"/>
  <c r="AB28" i="2"/>
  <c r="Y28" i="2"/>
  <c r="V28" i="2"/>
  <c r="S28" i="2"/>
  <c r="P28" i="2"/>
  <c r="M28" i="2"/>
  <c r="J28" i="2"/>
  <c r="G28" i="2"/>
  <c r="AB32" i="2"/>
  <c r="Y32" i="2"/>
  <c r="V32" i="2"/>
  <c r="S32" i="2"/>
  <c r="P32" i="2"/>
  <c r="M32" i="2"/>
  <c r="J32" i="2"/>
  <c r="G32" i="2"/>
  <c r="AB39" i="2"/>
  <c r="Y39" i="2"/>
  <c r="V39" i="2"/>
  <c r="S39" i="2"/>
  <c r="P39" i="2"/>
  <c r="M39" i="2"/>
  <c r="G39" i="2"/>
  <c r="AB44" i="2"/>
  <c r="Y44" i="2"/>
  <c r="V44" i="2"/>
  <c r="S44" i="2"/>
  <c r="T44" i="2" s="1"/>
  <c r="P44" i="2"/>
  <c r="M44" i="2"/>
  <c r="J44" i="2"/>
  <c r="G44" i="2"/>
  <c r="AB49" i="2"/>
  <c r="Y49" i="2"/>
  <c r="V49" i="2"/>
  <c r="S49" i="2"/>
  <c r="P49" i="2"/>
  <c r="M49" i="2"/>
  <c r="J49" i="2"/>
  <c r="G49" i="2"/>
  <c r="Y52" i="2"/>
  <c r="V52" i="2"/>
  <c r="S52" i="2"/>
  <c r="AB52" i="2"/>
  <c r="AA52" i="2"/>
  <c r="X52" i="2"/>
  <c r="U52" i="2"/>
  <c r="R52" i="2"/>
  <c r="J52" i="2"/>
  <c r="I52" i="2"/>
  <c r="AA49" i="2"/>
  <c r="X49" i="2"/>
  <c r="U49" i="2"/>
  <c r="R49" i="2"/>
  <c r="O49" i="2"/>
  <c r="L49" i="2"/>
  <c r="I49" i="2"/>
  <c r="AA44" i="2"/>
  <c r="X44" i="2"/>
  <c r="U44" i="2"/>
  <c r="O44" i="2"/>
  <c r="L44" i="2"/>
  <c r="I44" i="2"/>
  <c r="AA39" i="2"/>
  <c r="X39" i="2"/>
  <c r="U39" i="2"/>
  <c r="R39" i="2"/>
  <c r="O39" i="2"/>
  <c r="L39" i="2"/>
  <c r="AA28" i="2"/>
  <c r="X28" i="2"/>
  <c r="U28" i="2"/>
  <c r="R28" i="2"/>
  <c r="O28" i="2"/>
  <c r="L28" i="2"/>
  <c r="I28" i="2"/>
  <c r="AA23" i="2"/>
  <c r="U23" i="2"/>
  <c r="R23" i="2"/>
  <c r="O23" i="2"/>
  <c r="L23" i="2"/>
  <c r="I23" i="2"/>
  <c r="AA15" i="2"/>
  <c r="X15" i="2"/>
  <c r="R15" i="2"/>
  <c r="O15" i="2"/>
  <c r="L15" i="2"/>
  <c r="I15" i="2"/>
  <c r="AA12" i="2"/>
  <c r="X12" i="2"/>
  <c r="U12" i="2"/>
  <c r="O12" i="2"/>
  <c r="L12" i="2"/>
  <c r="I12" i="2"/>
  <c r="G52" i="2"/>
  <c r="F52" i="2"/>
  <c r="F49" i="2"/>
  <c r="F44" i="2"/>
  <c r="F39" i="2"/>
  <c r="F32" i="2"/>
  <c r="F28" i="2"/>
  <c r="F23" i="2"/>
  <c r="F15" i="2"/>
  <c r="F12" i="2"/>
  <c r="L54" i="2"/>
  <c r="L52" i="2" s="1"/>
  <c r="O57" i="2"/>
  <c r="O52" i="2" s="1"/>
  <c r="D116" i="1"/>
  <c r="C116" i="1"/>
  <c r="T75" i="1"/>
  <c r="J9" i="2" l="1"/>
  <c r="R9" i="2"/>
  <c r="X9" i="2"/>
  <c r="AC32" i="2"/>
  <c r="K32" i="2"/>
  <c r="AC12" i="2"/>
  <c r="H15" i="2"/>
  <c r="C28" i="2"/>
  <c r="C49" i="2"/>
  <c r="Q52" i="2"/>
  <c r="K39" i="2"/>
  <c r="C12" i="2"/>
  <c r="C32" i="2"/>
  <c r="C52" i="2"/>
  <c r="D49" i="2"/>
  <c r="T49" i="2"/>
  <c r="D44" i="2"/>
  <c r="D39" i="2"/>
  <c r="D32" i="2"/>
  <c r="D12" i="2"/>
  <c r="C15" i="2"/>
  <c r="C39" i="2"/>
  <c r="U9" i="2"/>
  <c r="K28" i="2"/>
  <c r="D15" i="2"/>
  <c r="W15" i="2"/>
  <c r="C23" i="2"/>
  <c r="C44" i="2"/>
  <c r="D28" i="2"/>
  <c r="D23" i="2"/>
  <c r="Z23" i="2"/>
  <c r="O9" i="2"/>
  <c r="I9" i="2"/>
  <c r="L9" i="2"/>
  <c r="F9" i="2"/>
  <c r="AA9" i="2"/>
  <c r="M63" i="2"/>
  <c r="L63" i="2"/>
  <c r="P9" i="2"/>
  <c r="V9" i="2"/>
  <c r="M52" i="2"/>
  <c r="AB9" i="2"/>
  <c r="S9" i="2"/>
  <c r="Y9" i="2"/>
  <c r="G9" i="2"/>
  <c r="C194" i="1"/>
  <c r="C191" i="1"/>
  <c r="C190" i="1"/>
  <c r="C189" i="1"/>
  <c r="C180" i="1"/>
  <c r="C177" i="1"/>
  <c r="C176" i="1"/>
  <c r="C174" i="1"/>
  <c r="C164" i="1"/>
  <c r="C155" i="1"/>
  <c r="C154" i="1"/>
  <c r="C150" i="1"/>
  <c r="C146" i="1"/>
  <c r="C143" i="1"/>
  <c r="C139" i="1"/>
  <c r="C133" i="1"/>
  <c r="C129" i="1"/>
  <c r="C125" i="1"/>
  <c r="C122" i="1"/>
  <c r="C120" i="1"/>
  <c r="C118" i="1"/>
  <c r="E118" i="1" s="1"/>
  <c r="C117" i="1"/>
  <c r="C115" i="1"/>
  <c r="C110" i="1"/>
  <c r="C99" i="1"/>
  <c r="C94" i="1"/>
  <c r="C89" i="1"/>
  <c r="C84" i="1"/>
  <c r="C83" i="1"/>
  <c r="C78" i="1"/>
  <c r="C77" i="1"/>
  <c r="C76" i="1"/>
  <c r="C75" i="1"/>
  <c r="C69" i="1"/>
  <c r="C65" i="1"/>
  <c r="C62" i="1"/>
  <c r="C48" i="1"/>
  <c r="C34" i="1"/>
  <c r="C32" i="1"/>
  <c r="C29" i="1"/>
  <c r="C11" i="1"/>
  <c r="AA197" i="1"/>
  <c r="X197" i="1"/>
  <c r="R197" i="1"/>
  <c r="Q9" i="2" l="1"/>
  <c r="E12" i="2"/>
  <c r="E44" i="2"/>
  <c r="H9" i="2"/>
  <c r="N63" i="2"/>
  <c r="E23" i="2"/>
  <c r="Z9" i="2"/>
  <c r="E28" i="2"/>
  <c r="E49" i="2"/>
  <c r="M9" i="2"/>
  <c r="N9" i="2" s="1"/>
  <c r="N52" i="2"/>
  <c r="W9" i="2"/>
  <c r="E15" i="2"/>
  <c r="T9" i="2"/>
  <c r="K9" i="2"/>
  <c r="D52" i="2"/>
  <c r="E52" i="2" s="1"/>
  <c r="E32" i="2"/>
  <c r="AC9" i="2"/>
  <c r="E39" i="2"/>
  <c r="C9" i="2"/>
  <c r="L197" i="1"/>
  <c r="M129" i="1"/>
  <c r="N129" i="1" s="1"/>
  <c r="M125" i="1"/>
  <c r="I197" i="1"/>
  <c r="F197" i="1"/>
  <c r="C197" i="1" l="1"/>
  <c r="C198" i="1" s="1"/>
  <c r="D9" i="2"/>
  <c r="E9" i="2" s="1"/>
  <c r="D111" i="1"/>
  <c r="D177" i="1"/>
  <c r="E177" i="1" s="1"/>
  <c r="D181" i="1"/>
  <c r="D182" i="1"/>
  <c r="D183" i="1"/>
  <c r="D184" i="1"/>
  <c r="D185" i="1"/>
  <c r="D186" i="1"/>
  <c r="D187" i="1"/>
  <c r="D188" i="1"/>
  <c r="D189" i="1"/>
  <c r="E189" i="1" s="1"/>
  <c r="D190" i="1"/>
  <c r="D192" i="1"/>
  <c r="D193" i="1"/>
  <c r="D194" i="1"/>
  <c r="E194" i="1" s="1"/>
  <c r="D174" i="1"/>
  <c r="E174" i="1" s="1"/>
  <c r="D119" i="1"/>
  <c r="D121" i="1"/>
  <c r="D123" i="1"/>
  <c r="D124" i="1"/>
  <c r="D126" i="1"/>
  <c r="D127" i="1"/>
  <c r="D128" i="1"/>
  <c r="D131" i="1"/>
  <c r="D132" i="1"/>
  <c r="D130" i="1"/>
  <c r="D134" i="1"/>
  <c r="D135" i="1"/>
  <c r="D138" i="1"/>
  <c r="D140" i="1"/>
  <c r="D141" i="1"/>
  <c r="D142" i="1"/>
  <c r="D144" i="1"/>
  <c r="D145" i="1"/>
  <c r="D147" i="1"/>
  <c r="D151" i="1"/>
  <c r="D153" i="1"/>
  <c r="D154" i="1"/>
  <c r="E154" i="1" s="1"/>
  <c r="D160" i="1"/>
  <c r="D161" i="1"/>
  <c r="D162" i="1"/>
  <c r="D163" i="1"/>
  <c r="D165" i="1"/>
  <c r="D166" i="1"/>
  <c r="D167" i="1"/>
  <c r="D168" i="1"/>
  <c r="D169" i="1"/>
  <c r="D170" i="1"/>
  <c r="D171" i="1"/>
  <c r="D66" i="1"/>
  <c r="D67" i="1"/>
  <c r="D68" i="1"/>
  <c r="D70" i="1"/>
  <c r="D71" i="1"/>
  <c r="D72" i="1"/>
  <c r="D73" i="1"/>
  <c r="D74" i="1"/>
  <c r="D75" i="1"/>
  <c r="E75" i="1" s="1"/>
  <c r="D76" i="1"/>
  <c r="D77" i="1"/>
  <c r="E77" i="1" s="1"/>
  <c r="D79" i="1"/>
  <c r="D80" i="1"/>
  <c r="D81" i="1"/>
  <c r="D82" i="1"/>
  <c r="D83" i="1"/>
  <c r="E83" i="1" s="1"/>
  <c r="D85" i="1"/>
  <c r="D84" i="1"/>
  <c r="E84" i="1" s="1"/>
  <c r="D90" i="1"/>
  <c r="D91" i="1"/>
  <c r="D92" i="1"/>
  <c r="D93" i="1"/>
  <c r="D95" i="1"/>
  <c r="D96" i="1"/>
  <c r="D97" i="1"/>
  <c r="D98" i="1"/>
  <c r="D100" i="1"/>
  <c r="D101" i="1"/>
  <c r="D102" i="1"/>
  <c r="D103" i="1"/>
  <c r="D104" i="1"/>
  <c r="D105" i="1"/>
  <c r="D106" i="1"/>
  <c r="D112" i="1"/>
  <c r="D113" i="1"/>
  <c r="D114" i="1"/>
  <c r="D115" i="1"/>
  <c r="E115" i="1" s="1"/>
  <c r="D117" i="1"/>
  <c r="D49" i="1"/>
  <c r="D51" i="1"/>
  <c r="D52" i="1"/>
  <c r="D53" i="1"/>
  <c r="D54" i="1"/>
  <c r="D55" i="1"/>
  <c r="D59" i="1"/>
  <c r="D60" i="1"/>
  <c r="D61" i="1"/>
  <c r="D63" i="1"/>
  <c r="D64" i="1"/>
  <c r="D41" i="1"/>
  <c r="D42" i="1"/>
  <c r="D43" i="1"/>
  <c r="D44" i="1"/>
  <c r="D45" i="1"/>
  <c r="D46" i="1"/>
  <c r="D47" i="1"/>
  <c r="D32" i="1"/>
  <c r="D35" i="1"/>
  <c r="D30" i="1"/>
  <c r="D31" i="1"/>
  <c r="D12" i="1"/>
  <c r="J133" i="1" l="1"/>
  <c r="M133" i="1"/>
  <c r="P133" i="1"/>
  <c r="S133" i="1"/>
  <c r="V133" i="1"/>
  <c r="Y133" i="1"/>
  <c r="AB133" i="1"/>
  <c r="AC133" i="1" s="1"/>
  <c r="AE133" i="1"/>
  <c r="G133" i="1"/>
  <c r="G146" i="1"/>
  <c r="H146" i="1" s="1"/>
  <c r="J122" i="1"/>
  <c r="M122" i="1"/>
  <c r="N122" i="1" s="1"/>
  <c r="P122" i="1"/>
  <c r="S122" i="1"/>
  <c r="V122" i="1"/>
  <c r="Y122" i="1"/>
  <c r="AB122" i="1"/>
  <c r="AE122" i="1"/>
  <c r="G122" i="1"/>
  <c r="J139" i="1"/>
  <c r="M139" i="1"/>
  <c r="P139" i="1"/>
  <c r="Q139" i="1" s="1"/>
  <c r="S139" i="1"/>
  <c r="V139" i="1"/>
  <c r="Y139" i="1"/>
  <c r="AB139" i="1"/>
  <c r="AC139" i="1" s="1"/>
  <c r="AE139" i="1"/>
  <c r="G139" i="1"/>
  <c r="D133" i="1" l="1"/>
  <c r="E133" i="1" s="1"/>
  <c r="D139" i="1"/>
  <c r="E139" i="1" s="1"/>
  <c r="D122" i="1"/>
  <c r="E122" i="1" s="1"/>
  <c r="M110" i="1"/>
  <c r="N110" i="1" s="1"/>
  <c r="C205" i="1" l="1"/>
  <c r="V214" i="1" s="1"/>
  <c r="M180" i="1"/>
  <c r="N180" i="1" s="1"/>
  <c r="M48" i="1"/>
  <c r="N48" i="1" s="1"/>
  <c r="M40" i="1"/>
  <c r="N40" i="1" s="1"/>
  <c r="M34" i="1"/>
  <c r="N34" i="1" s="1"/>
  <c r="M191" i="1"/>
  <c r="N191" i="1" s="1"/>
  <c r="M99" i="1"/>
  <c r="N99" i="1" s="1"/>
  <c r="M94" i="1"/>
  <c r="N94" i="1" s="1"/>
  <c r="M89" i="1"/>
  <c r="N89" i="1" s="1"/>
  <c r="N78" i="1"/>
  <c r="M69" i="1"/>
  <c r="N69" i="1" s="1"/>
  <c r="M65" i="1"/>
  <c r="N65" i="1" s="1"/>
  <c r="M62" i="1"/>
  <c r="N62" i="1" s="1"/>
  <c r="M29" i="1"/>
  <c r="N29" i="1" s="1"/>
  <c r="M11" i="1"/>
  <c r="G110" i="1"/>
  <c r="H110" i="1" s="1"/>
  <c r="G69" i="1"/>
  <c r="G40" i="1"/>
  <c r="N11" i="1" l="1"/>
  <c r="B209" i="1"/>
  <c r="J191" i="1"/>
  <c r="P191" i="1"/>
  <c r="S191" i="1"/>
  <c r="V191" i="1"/>
  <c r="Y191" i="1"/>
  <c r="AB191" i="1"/>
  <c r="AE191" i="1"/>
  <c r="J146" i="1"/>
  <c r="M146" i="1"/>
  <c r="P146" i="1"/>
  <c r="S146" i="1"/>
  <c r="V146" i="1"/>
  <c r="AB146" i="1"/>
  <c r="AE146" i="1"/>
  <c r="G143" i="1"/>
  <c r="H143" i="1" s="1"/>
  <c r="J110" i="1"/>
  <c r="P110" i="1"/>
  <c r="S110" i="1"/>
  <c r="V110" i="1"/>
  <c r="Y110" i="1"/>
  <c r="AB110" i="1"/>
  <c r="AE110" i="1"/>
  <c r="J65" i="1"/>
  <c r="P65" i="1"/>
  <c r="S65" i="1"/>
  <c r="V65" i="1"/>
  <c r="Y65" i="1"/>
  <c r="AB65" i="1"/>
  <c r="AE65" i="1"/>
  <c r="G65" i="1"/>
  <c r="J62" i="1"/>
  <c r="P62" i="1"/>
  <c r="S62" i="1"/>
  <c r="V62" i="1"/>
  <c r="Y62" i="1"/>
  <c r="AB62" i="1"/>
  <c r="AE62" i="1"/>
  <c r="G62" i="1"/>
  <c r="J48" i="1"/>
  <c r="K48" i="1" s="1"/>
  <c r="P48" i="1"/>
  <c r="V48" i="1"/>
  <c r="AB48" i="1"/>
  <c r="AE48" i="1"/>
  <c r="D110" i="1" l="1"/>
  <c r="E110" i="1" s="1"/>
  <c r="D146" i="1"/>
  <c r="E146" i="1" s="1"/>
  <c r="D48" i="1"/>
  <c r="E48" i="1" s="1"/>
  <c r="D50" i="1"/>
  <c r="D62" i="1"/>
  <c r="E62" i="1" s="1"/>
  <c r="D65" i="1"/>
  <c r="E65" i="1" s="1"/>
  <c r="V150" i="1"/>
  <c r="W7" i="1" l="1"/>
  <c r="J120" i="1"/>
  <c r="M120" i="1"/>
  <c r="P120" i="1"/>
  <c r="S120" i="1"/>
  <c r="V120" i="1"/>
  <c r="Y120" i="1"/>
  <c r="AB120" i="1"/>
  <c r="AE120" i="1"/>
  <c r="J150" i="1"/>
  <c r="K150" i="1" s="1"/>
  <c r="M150" i="1"/>
  <c r="N150" i="1" s="1"/>
  <c r="P150" i="1"/>
  <c r="S150" i="1"/>
  <c r="AE150" i="1"/>
  <c r="G150" i="1"/>
  <c r="J125" i="1"/>
  <c r="K125" i="1" s="1"/>
  <c r="P125" i="1"/>
  <c r="S125" i="1"/>
  <c r="V125" i="1"/>
  <c r="Y125" i="1"/>
  <c r="AB125" i="1"/>
  <c r="AE125" i="1"/>
  <c r="G125" i="1"/>
  <c r="G191" i="1"/>
  <c r="D191" i="1" s="1"/>
  <c r="E191" i="1" s="1"/>
  <c r="G164" i="1"/>
  <c r="H164" i="1" s="1"/>
  <c r="G94" i="1"/>
  <c r="G89" i="1"/>
  <c r="H89" i="1" s="1"/>
  <c r="J89" i="1"/>
  <c r="K89" i="1" s="1"/>
  <c r="S89" i="1"/>
  <c r="V89" i="1"/>
  <c r="Y89" i="1"/>
  <c r="AB89" i="1"/>
  <c r="AE89" i="1"/>
  <c r="N120" i="1" l="1"/>
  <c r="D125" i="1"/>
  <c r="E125" i="1" s="1"/>
  <c r="D150" i="1"/>
  <c r="E150" i="1" s="1"/>
  <c r="D89" i="1"/>
  <c r="E89" i="1" s="1"/>
  <c r="AE143" i="1" l="1"/>
  <c r="P143" i="1"/>
  <c r="M164" i="1"/>
  <c r="N164" i="1" s="1"/>
  <c r="P164" i="1"/>
  <c r="S164" i="1"/>
  <c r="T164" i="1" s="1"/>
  <c r="V164" i="1"/>
  <c r="AE164" i="1"/>
  <c r="J155" i="1"/>
  <c r="W164" i="1" l="1"/>
  <c r="D164" i="1"/>
  <c r="E164" i="1" s="1"/>
  <c r="J180" i="1" l="1"/>
  <c r="K180" i="1" s="1"/>
  <c r="P180" i="1"/>
  <c r="S180" i="1"/>
  <c r="Y180" i="1"/>
  <c r="AB180" i="1"/>
  <c r="AE180" i="1"/>
  <c r="AE197" i="1" s="1"/>
  <c r="P155" i="1"/>
  <c r="S155" i="1"/>
  <c r="Y155" i="1"/>
  <c r="AB155" i="1"/>
  <c r="AE155" i="1"/>
  <c r="G155" i="1"/>
  <c r="J143" i="1"/>
  <c r="M143" i="1"/>
  <c r="M197" i="1" s="1"/>
  <c r="S143" i="1"/>
  <c r="V143" i="1"/>
  <c r="Y143" i="1"/>
  <c r="AB143" i="1"/>
  <c r="J129" i="1"/>
  <c r="P129" i="1"/>
  <c r="S129" i="1"/>
  <c r="V129" i="1"/>
  <c r="Y129" i="1"/>
  <c r="AB129" i="1"/>
  <c r="AE129" i="1"/>
  <c r="G129" i="1"/>
  <c r="G120" i="1"/>
  <c r="D120" i="1" s="1"/>
  <c r="E120" i="1" s="1"/>
  <c r="J99" i="1"/>
  <c r="P99" i="1"/>
  <c r="S99" i="1"/>
  <c r="V99" i="1"/>
  <c r="Y99" i="1"/>
  <c r="AB99" i="1"/>
  <c r="AE99" i="1"/>
  <c r="G99" i="1"/>
  <c r="J94" i="1"/>
  <c r="K94" i="1" s="1"/>
  <c r="P94" i="1"/>
  <c r="S94" i="1"/>
  <c r="V94" i="1"/>
  <c r="Y94" i="1"/>
  <c r="Z94" i="1" s="1"/>
  <c r="AB94" i="1"/>
  <c r="AE94" i="1"/>
  <c r="K78" i="1"/>
  <c r="P78" i="1"/>
  <c r="S78" i="1"/>
  <c r="V78" i="1"/>
  <c r="Y78" i="1"/>
  <c r="AB78" i="1"/>
  <c r="AE78" i="1"/>
  <c r="G78" i="1"/>
  <c r="J69" i="1"/>
  <c r="P69" i="1"/>
  <c r="S69" i="1"/>
  <c r="T69" i="1" s="1"/>
  <c r="V69" i="1"/>
  <c r="Y69" i="1"/>
  <c r="AB69" i="1"/>
  <c r="AE69" i="1"/>
  <c r="J40" i="1"/>
  <c r="P40" i="1"/>
  <c r="S40" i="1"/>
  <c r="V40" i="1"/>
  <c r="Y40" i="1"/>
  <c r="AB40" i="1"/>
  <c r="AE40" i="1"/>
  <c r="P34" i="1"/>
  <c r="S34" i="1"/>
  <c r="V34" i="1"/>
  <c r="V197" i="1" s="1"/>
  <c r="Y34" i="1"/>
  <c r="Z34" i="1" s="1"/>
  <c r="AB34" i="1"/>
  <c r="AE34" i="1"/>
  <c r="G34" i="1"/>
  <c r="P29" i="1"/>
  <c r="S29" i="1"/>
  <c r="V29" i="1"/>
  <c r="Y29" i="1"/>
  <c r="AB29" i="1"/>
  <c r="AE29" i="1"/>
  <c r="G29" i="1"/>
  <c r="P11" i="1"/>
  <c r="Q11" i="1" s="1"/>
  <c r="S11" i="1"/>
  <c r="AB11" i="1"/>
  <c r="AE11" i="1"/>
  <c r="J11" i="1"/>
  <c r="W197" i="1" l="1"/>
  <c r="AC11" i="1"/>
  <c r="AB197" i="1"/>
  <c r="T180" i="1"/>
  <c r="S197" i="1"/>
  <c r="K11" i="1"/>
  <c r="J197" i="1"/>
  <c r="H180" i="1"/>
  <c r="N143" i="1"/>
  <c r="P197" i="1"/>
  <c r="Q197" i="1" s="1"/>
  <c r="Y197" i="1"/>
  <c r="K7" i="1"/>
  <c r="Q180" i="1"/>
  <c r="D78" i="1"/>
  <c r="E78" i="1" s="1"/>
  <c r="D129" i="1"/>
  <c r="E129" i="1" s="1"/>
  <c r="D40" i="1"/>
  <c r="E40" i="1" s="1"/>
  <c r="D143" i="1"/>
  <c r="E143" i="1" s="1"/>
  <c r="D180" i="1"/>
  <c r="E180" i="1" s="1"/>
  <c r="D29" i="1"/>
  <c r="E29" i="1" s="1"/>
  <c r="D34" i="1"/>
  <c r="E34" i="1" s="1"/>
  <c r="D94" i="1"/>
  <c r="E94" i="1" s="1"/>
  <c r="D155" i="1"/>
  <c r="E155" i="1" s="1"/>
  <c r="D69" i="1"/>
  <c r="E69" i="1" s="1"/>
  <c r="D99" i="1"/>
  <c r="E99" i="1" s="1"/>
  <c r="G11" i="1"/>
  <c r="G197" i="1" s="1"/>
  <c r="T197" i="1" l="1"/>
  <c r="T7" i="1"/>
  <c r="Z7" i="1"/>
  <c r="Z197" i="1"/>
  <c r="K197" i="1"/>
  <c r="AC197" i="1"/>
  <c r="AC7" i="1"/>
  <c r="N197" i="1"/>
  <c r="N7" i="1"/>
  <c r="Q7" i="1"/>
  <c r="B211" i="1"/>
  <c r="D11" i="1"/>
  <c r="E11" i="1" s="1"/>
  <c r="D197" i="1" l="1"/>
  <c r="D198" i="1" s="1"/>
  <c r="H197" i="1"/>
  <c r="G7" i="1"/>
  <c r="H7" i="1" s="1"/>
  <c r="E197" i="1" l="1"/>
  <c r="E7" i="1"/>
</calcChain>
</file>

<file path=xl/sharedStrings.xml><?xml version="1.0" encoding="utf-8"?>
<sst xmlns="http://schemas.openxmlformats.org/spreadsheetml/2006/main" count="550" uniqueCount="289">
  <si>
    <t>SREDNJA ŠKOLA OROSLAVJE</t>
  </si>
  <si>
    <t>dnevnice tuzemne</t>
  </si>
  <si>
    <t>dnevnice inozemne</t>
  </si>
  <si>
    <t>smještaj na sl.putu u zemlji</t>
  </si>
  <si>
    <t>ostali rashodi za sl.putov.</t>
  </si>
  <si>
    <t>literatura (publik.,časopisi</t>
  </si>
  <si>
    <t>mat.i sred.za čišć.i održav.</t>
  </si>
  <si>
    <t>mat.i dijel.za građ.obj.</t>
  </si>
  <si>
    <t>mat.i dijel. za postroj.i opr.</t>
  </si>
  <si>
    <t>održ. građ.objekata</t>
  </si>
  <si>
    <t>postroj.i opreme</t>
  </si>
  <si>
    <t>prijev.sredstava</t>
  </si>
  <si>
    <t>elektronski mediji</t>
  </si>
  <si>
    <t>tisak</t>
  </si>
  <si>
    <t>opskrba vodom</t>
  </si>
  <si>
    <t>iznošenje i odvoz smeća</t>
  </si>
  <si>
    <t>deratizacija i dezinsekcija</t>
  </si>
  <si>
    <t>ostale zdravstv.i veterin.usluge</t>
  </si>
  <si>
    <t>usl.ažuriranja rač.baza</t>
  </si>
  <si>
    <t xml:space="preserve"> </t>
  </si>
  <si>
    <t>reprezentacija</t>
  </si>
  <si>
    <t>mat.za hig.potr. I njegu</t>
  </si>
  <si>
    <t>usl.registracije sl. auta</t>
  </si>
  <si>
    <t>ostale intel.usluge</t>
  </si>
  <si>
    <t>pedagoška dokumentacija</t>
  </si>
  <si>
    <t xml:space="preserve">usl.čišć.,pranja i sl. </t>
  </si>
  <si>
    <t>smještaj na sl.p.inoz.E+</t>
  </si>
  <si>
    <t>ostale usl.tek.i inv.održ.</t>
  </si>
  <si>
    <t>upravne i adm.pristojbe</t>
  </si>
  <si>
    <t>Uredski namještaj</t>
  </si>
  <si>
    <t>Oprema za protup.zaštitu</t>
  </si>
  <si>
    <t>Uređaji za nastavu</t>
  </si>
  <si>
    <t>Oprema za nastavu</t>
  </si>
  <si>
    <t>uredski materijal</t>
  </si>
  <si>
    <t>prem.osig. prij.sred.</t>
  </si>
  <si>
    <t>rash.za učeničke progr.</t>
  </si>
  <si>
    <t>prem.osig.zaposl.E+</t>
  </si>
  <si>
    <t>Ostali rashodi E+</t>
  </si>
  <si>
    <t>kompjut.materijal E+</t>
  </si>
  <si>
    <t>literatura E+</t>
  </si>
  <si>
    <t>usluge mobilnog interneta</t>
  </si>
  <si>
    <t>ostali mat.i sirovine</t>
  </si>
  <si>
    <t>ostali mater.i dijelovi</t>
  </si>
  <si>
    <t>seminari, simp.,savjet.</t>
  </si>
  <si>
    <t>premije os.ostale imovine</t>
  </si>
  <si>
    <t>sudske naknade</t>
  </si>
  <si>
    <t>ostali nespom.rash.p.</t>
  </si>
  <si>
    <t>prem.osig.zaposlenih</t>
  </si>
  <si>
    <t>ostale nespom.usluge</t>
  </si>
  <si>
    <t>opr.za grij.,ventil.,hlađenje</t>
  </si>
  <si>
    <t>nakn.član.povjerenstva</t>
  </si>
  <si>
    <t>ostali.rash. E+</t>
  </si>
  <si>
    <t>mat.za hig.potr. i njegu E+</t>
  </si>
  <si>
    <t>nastavni materijal E+</t>
  </si>
  <si>
    <t>ostale usl.prom. E+</t>
  </si>
  <si>
    <t>rash.protokola E+</t>
  </si>
  <si>
    <t>javnobiljež.pristojbe</t>
  </si>
  <si>
    <t>rashodi protokola</t>
  </si>
  <si>
    <t>Računala i rač.opr.za urede</t>
  </si>
  <si>
    <t>ost.mat. E+</t>
  </si>
  <si>
    <t>benzin i diezel E+</t>
  </si>
  <si>
    <t xml:space="preserve">usl.telef. - fiksni </t>
  </si>
  <si>
    <t>usl.telef. - mobilni E+</t>
  </si>
  <si>
    <t>usl.telef.- mobilni</t>
  </si>
  <si>
    <t>najam TZK</t>
  </si>
  <si>
    <t>najam EPO</t>
  </si>
  <si>
    <t>reprezentacija E+</t>
  </si>
  <si>
    <t>osiguranje učenika</t>
  </si>
  <si>
    <t>ulaznice - učenici</t>
  </si>
  <si>
    <t>prijevoz na posao</t>
  </si>
  <si>
    <t>ostala ured. Oprema</t>
  </si>
  <si>
    <t>ostali mat. (kreda,spužve,flom.)</t>
  </si>
  <si>
    <t>311110 - Plaće RRO</t>
  </si>
  <si>
    <t>311111 - Plaće GO iPD</t>
  </si>
  <si>
    <t>311112 - Plaće DP</t>
  </si>
  <si>
    <t>311113 - Bolov. TŠ</t>
  </si>
  <si>
    <t>31131 - Prekov.rad</t>
  </si>
  <si>
    <t>31212 - jubil. Nagrade</t>
  </si>
  <si>
    <t>31213 - darovi za djecu / Božićnica</t>
  </si>
  <si>
    <t>31214 - Otpremnine</t>
  </si>
  <si>
    <t>31215 - Smrtni sl.</t>
  </si>
  <si>
    <t>31216 - Regres za GO</t>
  </si>
  <si>
    <t>31219 - Ostalo - rođ.djeteta</t>
  </si>
  <si>
    <t xml:space="preserve">Dopr. ZO </t>
  </si>
  <si>
    <t>Dopr. ZO - ZNR</t>
  </si>
  <si>
    <t>Dopr. Za zapošljavanje</t>
  </si>
  <si>
    <t>Naziv</t>
  </si>
  <si>
    <t>prijevoz javnim prom.</t>
  </si>
  <si>
    <t>prij.trošk.vl.autom</t>
  </si>
  <si>
    <t>tečajevi i struč.ispiti</t>
  </si>
  <si>
    <t>kompjuterski materijal</t>
  </si>
  <si>
    <t>NM/gimnazija</t>
  </si>
  <si>
    <t>NM/tehničari</t>
  </si>
  <si>
    <t>NM/strojarstvo</t>
  </si>
  <si>
    <t>NM/kozmetičari</t>
  </si>
  <si>
    <t>NM/frizeri</t>
  </si>
  <si>
    <t>NM/stolari</t>
  </si>
  <si>
    <t>El.energija - crveni</t>
  </si>
  <si>
    <t>El.energija - plavi</t>
  </si>
  <si>
    <t>motorni benzin</t>
  </si>
  <si>
    <t xml:space="preserve">dizel gorivo </t>
  </si>
  <si>
    <t>mat.i dij.postr.opr.E+</t>
  </si>
  <si>
    <t>mat.i dij. Održ.transp.sred</t>
  </si>
  <si>
    <t>Voda za piće</t>
  </si>
  <si>
    <t>dimnjačarske usluge</t>
  </si>
  <si>
    <t>ekološke usluge</t>
  </si>
  <si>
    <t>ost. kom.usl. -zbirnj.otpada</t>
  </si>
  <si>
    <t>Licence - mozabuk</t>
  </si>
  <si>
    <t>Usl.odvjetnika i prav.savjetovanja</t>
  </si>
  <si>
    <t>Ostale računalne usluge</t>
  </si>
  <si>
    <t>Uređenje prostora</t>
  </si>
  <si>
    <t>Naknd.ost.tr.- SOR</t>
  </si>
  <si>
    <t>Nak.ost.tr.- NOVIG.PR.</t>
  </si>
  <si>
    <t>ost.opr.za održ.i zaštitu</t>
  </si>
  <si>
    <t>Rent-a-car i taxi prijevoz E+</t>
  </si>
  <si>
    <t>Promidžbeni materijal</t>
  </si>
  <si>
    <t>nagr.vod.drž.-sport</t>
  </si>
  <si>
    <t>dnevn. Državno</t>
  </si>
  <si>
    <t>ostali troškovi</t>
  </si>
  <si>
    <t>planirano</t>
  </si>
  <si>
    <t>utrošeno</t>
  </si>
  <si>
    <t>JLS /Grad Oroslavje</t>
  </si>
  <si>
    <t>Vlastiti prihodi</t>
  </si>
  <si>
    <t>KZŽ - decentraliz.</t>
  </si>
  <si>
    <t xml:space="preserve">KZŽ -izvorna sred. </t>
  </si>
  <si>
    <t>DONACIJE izvan prorač.</t>
  </si>
  <si>
    <t>MZO - ostalo</t>
  </si>
  <si>
    <t>MZO - prijenos EU</t>
  </si>
  <si>
    <t>Posebne namjene</t>
  </si>
  <si>
    <t>višak iz preth.god.</t>
  </si>
  <si>
    <t>izvršenje</t>
  </si>
  <si>
    <t>%</t>
  </si>
  <si>
    <t>Utrošeno po izvorima-ukupno</t>
  </si>
  <si>
    <t>Planirano</t>
  </si>
  <si>
    <r>
      <t xml:space="preserve">naknada </t>
    </r>
    <r>
      <rPr>
        <b/>
        <sz val="9"/>
        <color theme="1"/>
        <rFont val="Arial Narrow"/>
        <family val="2"/>
        <charset val="238"/>
      </rPr>
      <t>e-tehničar</t>
    </r>
  </si>
  <si>
    <t>32251 sitni inventar</t>
  </si>
  <si>
    <t>32252 auto gume</t>
  </si>
  <si>
    <t>32271 službena, radna i zašt.odj.i obuća</t>
  </si>
  <si>
    <t>3231 usl.telefona, telefaksa i interneta</t>
  </si>
  <si>
    <t>32313 poštarina (pisma, tiskanice)</t>
  </si>
  <si>
    <t>32319 ostale usluge za komunik.i prijevoz</t>
  </si>
  <si>
    <t>3224 ostali mat.i dijelovi za tek.i inv.od.</t>
  </si>
  <si>
    <t>3223 Motorni benzin i dizel gor.</t>
  </si>
  <si>
    <t>32231 Električna energija</t>
  </si>
  <si>
    <r>
      <t xml:space="preserve">3222 </t>
    </r>
    <r>
      <rPr>
        <b/>
        <sz val="8"/>
        <color theme="1"/>
        <rFont val="Arial Narrow"/>
        <family val="2"/>
        <charset val="238"/>
      </rPr>
      <t>Ostali mater. i sirov</t>
    </r>
    <r>
      <rPr>
        <b/>
        <sz val="9"/>
        <color theme="1"/>
        <rFont val="Arial Narrow"/>
        <family val="2"/>
        <charset val="238"/>
      </rPr>
      <t>. (nastavni mat.)</t>
    </r>
  </si>
  <si>
    <t>3221 ostali mat.za redovno posl.</t>
  </si>
  <si>
    <t>32149 ostale nakn.troškova zaposlen.</t>
  </si>
  <si>
    <t>3213 seminari, simpoz.,savjetov.</t>
  </si>
  <si>
    <t>3211 službena putovanja</t>
  </si>
  <si>
    <t>3232 ostale usluge tek.i inv.održavanja</t>
  </si>
  <si>
    <t>3233 ostale usluge promidžbe i inform.</t>
  </si>
  <si>
    <t>3234 ostale komunalne usluge</t>
  </si>
  <si>
    <t>3235 ostale zakupnine i najamnine</t>
  </si>
  <si>
    <t>3236 obvezni i prev.zdravstv.pregl.zap.</t>
  </si>
  <si>
    <t>32371 autorski honorari</t>
  </si>
  <si>
    <t>32372 ugovori o djelu</t>
  </si>
  <si>
    <t>3237 ostale intelektualne usluge</t>
  </si>
  <si>
    <t>3238 ostale računalne usluge</t>
  </si>
  <si>
    <t>3239 ostale usluge</t>
  </si>
  <si>
    <t>grafičke i tisk. usluge</t>
  </si>
  <si>
    <t>32399 ostale nespomenute usluge</t>
  </si>
  <si>
    <t>3241 nakn.trošk.osobama izvan r.o.</t>
  </si>
  <si>
    <t>3291 Naknade članovima povjerenstva</t>
  </si>
  <si>
    <t>3292 premije osiguranja</t>
  </si>
  <si>
    <t>323923 premije osigur. zaposlenih</t>
  </si>
  <si>
    <t>3293 reprezentacija</t>
  </si>
  <si>
    <t>3294 tuzemne članarine</t>
  </si>
  <si>
    <t>3295 Pristojbe i naknade</t>
  </si>
  <si>
    <t>3299 ostali nespom.rash.poslovanja</t>
  </si>
  <si>
    <t>3431 usluge banaka</t>
  </si>
  <si>
    <t>34339 ostale zatezne kamate</t>
  </si>
  <si>
    <t>422 postrojenja i oprema</t>
  </si>
  <si>
    <t>4241 knjige</t>
  </si>
  <si>
    <t>42621 ulaganja u računalne programe</t>
  </si>
  <si>
    <t>3212 PRIJEVOZ NA POSAO</t>
  </si>
  <si>
    <t>32233 PLIN</t>
  </si>
  <si>
    <t>naknada zbog nezap.inv.</t>
  </si>
  <si>
    <t>plaće</t>
  </si>
  <si>
    <t>OIB: 20950883747</t>
  </si>
  <si>
    <t>Račun prihoda / Naziv</t>
  </si>
  <si>
    <t>ostvareno</t>
  </si>
  <si>
    <t>Tek.pomoći iz DP - plaće</t>
  </si>
  <si>
    <t>Tek.pomoći iz DP - ostalo</t>
  </si>
  <si>
    <t>Tek.pomoći iz proračuna JLS</t>
  </si>
  <si>
    <t>TEKUĆE POMOĆI IZ NENADL.PRORAČUNA</t>
  </si>
  <si>
    <t>Tek.pomoći od HZZ-a,HZZO-a,HZMO</t>
  </si>
  <si>
    <t>TEK.POMOĆI TEM. PRIJENOSA EU SRED</t>
  </si>
  <si>
    <t>Tek.pom. iz DP tem.prij.EU sred. E+K-2</t>
  </si>
  <si>
    <t>Tek.pom. iz DP tem.prij.EU sred. E+K-1</t>
  </si>
  <si>
    <t>TEKUĆE POMOĆI OD IZVANPRORAČ.KORISN.</t>
  </si>
  <si>
    <t>KAMATE NA OROČ.SR.I DEP.PO VIĐENJU</t>
  </si>
  <si>
    <t>Kamate na depoz.po viđenju</t>
  </si>
  <si>
    <t>Kamate na depoz.po viđenju E+</t>
  </si>
  <si>
    <t>OSTALI NESPOMENUTI PRIHODI</t>
  </si>
  <si>
    <t>Sufinanc.cijene usluge, partic.i sl.-UČ.</t>
  </si>
  <si>
    <t>Prihodi od izdavanja duplik.svjedodžbi</t>
  </si>
  <si>
    <t>Ost.prih.- Ref. Sport. HŠŠS</t>
  </si>
  <si>
    <t>Ost.prih.- Refund. Crvenog križa</t>
  </si>
  <si>
    <t>Ostali nesp.prihodi</t>
  </si>
  <si>
    <t>PRIHODI OD PRUŽENIH USLUGA</t>
  </si>
  <si>
    <t>Prih.od pruž.usl.u obrazovanju</t>
  </si>
  <si>
    <t>Prih. od usl.organiz.izleta-dnevnice prof.</t>
  </si>
  <si>
    <t>TEKUĆE DONACIJE</t>
  </si>
  <si>
    <t>Tek. donac. - Jadransko osig.</t>
  </si>
  <si>
    <t>Tek.donac. od ost.subj.izvan prorač.</t>
  </si>
  <si>
    <t>KAPITALNE DONACIJE</t>
  </si>
  <si>
    <t>Kapit.donacije od ost.subj.izvan prorač..</t>
  </si>
  <si>
    <t>PRIHODI IZ NADLEŽNOG PRORAČUNA</t>
  </si>
  <si>
    <t>Prihodi KZŽ - decentraliz.</t>
  </si>
  <si>
    <t>Prihodi KZŽ - izvorna sred.Županije</t>
  </si>
  <si>
    <t>Prihodi KZŽ - rad e-tehničara</t>
  </si>
  <si>
    <t>Prihodi KZŽ - projekt Baltazar 4</t>
  </si>
  <si>
    <t>DECENTRALIZIRANA SREDSTVA</t>
  </si>
  <si>
    <t>IZVORNA ŽUPANIJSKA SREDSTVA</t>
  </si>
  <si>
    <t>Prihodi KZŽ - za nabavu nefinanc.imovine</t>
  </si>
  <si>
    <t>UKUPNI PRIHODI</t>
  </si>
  <si>
    <t xml:space="preserve">UKUPNO </t>
  </si>
  <si>
    <t>KZŽ</t>
  </si>
  <si>
    <t>OIB:  20950883747</t>
  </si>
  <si>
    <t>RASHODI</t>
  </si>
  <si>
    <t>PRIHODI</t>
  </si>
  <si>
    <t>RASHODI  UKUPNO</t>
  </si>
  <si>
    <t>uklj.u rash.</t>
  </si>
  <si>
    <r>
      <rPr>
        <b/>
        <sz val="10"/>
        <color theme="1"/>
        <rFont val="Arial Narrow"/>
        <family val="2"/>
        <charset val="238"/>
      </rPr>
      <t>PLAĆE</t>
    </r>
    <r>
      <rPr>
        <sz val="10"/>
        <color theme="1"/>
        <rFont val="Arial Narrow"/>
        <family val="2"/>
        <charset val="238"/>
      </rPr>
      <t xml:space="preserve"> (skupina konta 311+313)</t>
    </r>
  </si>
  <si>
    <t>ostale nakn.trošk.zap.za E+</t>
  </si>
  <si>
    <t>nastavni materijal-za sve uč.</t>
  </si>
  <si>
    <t>GO - zgrada škole</t>
  </si>
  <si>
    <t>31141 - smj. ; dvok.rad; prilag.program</t>
  </si>
  <si>
    <t>učenički program-mape</t>
  </si>
  <si>
    <t>dnevnice E+ K1</t>
  </si>
  <si>
    <t>dnevnice E+K2</t>
  </si>
  <si>
    <t>prijev.tuz. E+K2</t>
  </si>
  <si>
    <t>prijev.tuz. E+K1</t>
  </si>
  <si>
    <t>ostali rash. Sl.p.E+ K1</t>
  </si>
  <si>
    <t>ost.nakn.zap. E+K1</t>
  </si>
  <si>
    <t>ured.mater. E+ K1</t>
  </si>
  <si>
    <t>prem.osig.E+ K1</t>
  </si>
  <si>
    <t>reprezentacija E+K1</t>
  </si>
  <si>
    <t>putno zdravstveno os.K1</t>
  </si>
  <si>
    <t>organ.za učenike E+K1</t>
  </si>
  <si>
    <t>nakn.učen. E+K2</t>
  </si>
  <si>
    <t>Nakn.za nezap.određene kvote inv.</t>
  </si>
  <si>
    <t>Ost.prih.- Novigr.proljeće/Grad Orosl/</t>
  </si>
  <si>
    <t>višak iz prethodne godine</t>
  </si>
  <si>
    <t>Tek.pomoći - refund.AOO,NCVO</t>
  </si>
  <si>
    <t>Prijev.trošk. PUN</t>
  </si>
  <si>
    <t>OBRAČUN FINANCIJSKOG PLANA  I - XII / 2019.</t>
  </si>
  <si>
    <t xml:space="preserve">OBRAČUN FINANCIJSKOG PLANA  ZA  I - XII  2019. GOD.  (ukupno i po izvorima) </t>
  </si>
  <si>
    <t>š 2</t>
  </si>
  <si>
    <t>š 6</t>
  </si>
  <si>
    <t>š 7,10</t>
  </si>
  <si>
    <t>š 8,9</t>
  </si>
  <si>
    <t>š 4</t>
  </si>
  <si>
    <t>š 1</t>
  </si>
  <si>
    <t>š 3,32</t>
  </si>
  <si>
    <t>š 5</t>
  </si>
  <si>
    <t>š 0</t>
  </si>
  <si>
    <t>garancije banaka</t>
  </si>
  <si>
    <t>Ost. zakupnine i najamn.</t>
  </si>
  <si>
    <t>Nagrade</t>
  </si>
  <si>
    <t>Doprinosi za mirovinsko osiguranje</t>
  </si>
  <si>
    <t>Rashodi za zaposlene</t>
  </si>
  <si>
    <t>3221 uredski i kompjutorski materijal</t>
  </si>
  <si>
    <t>34349 ostali nespom. rash. posl.</t>
  </si>
  <si>
    <t>ž</t>
  </si>
  <si>
    <t>plaće B4</t>
  </si>
  <si>
    <t>Licence</t>
  </si>
  <si>
    <t>Prijevoz učenika na izlete</t>
  </si>
  <si>
    <t>Film i izrada fotografija</t>
  </si>
  <si>
    <t>naknada nezapošlj. inv.</t>
  </si>
  <si>
    <t>per diem dnevnice</t>
  </si>
  <si>
    <t>inoz.dn. E+ K1</t>
  </si>
  <si>
    <t>inoz.dn. E+ K2</t>
  </si>
  <si>
    <t>nak.sl.puta učenicima E+K0</t>
  </si>
  <si>
    <t>nak.sl.puta učenicima E+K1 novi</t>
  </si>
  <si>
    <t>311,312, 313</t>
  </si>
  <si>
    <t>UKUPNO s plaćom</t>
  </si>
  <si>
    <t>UKUPNO bez plaće</t>
  </si>
  <si>
    <t>Rashod MZO (1)</t>
  </si>
  <si>
    <t>Planirano za 2019.</t>
  </si>
  <si>
    <t>Ostvareno I-XII/19</t>
  </si>
  <si>
    <t>Tek.pom. iz DP tem.prij.EU sred. E+K-1 novi</t>
  </si>
  <si>
    <t>Kapitalne pomoći iz DP pror. kor. pror. JLP(R)S</t>
  </si>
  <si>
    <t>Kapitalne donacije od neprofitnih organizacija</t>
  </si>
  <si>
    <t>Prih.od prodaje robe</t>
  </si>
  <si>
    <t>671113; 671117</t>
  </si>
  <si>
    <t>Prihodi KZŽ - refundacija natjecanja i ZMUZ</t>
  </si>
  <si>
    <t>U Oroslavju 31.01.2020.</t>
  </si>
  <si>
    <t>U Oroslavju, 31.01.2020.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</si>
</sst>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i/>
      <sz val="10"/>
      <color theme="3"/>
      <name val="Arial Narrow"/>
      <family val="2"/>
      <charset val="238"/>
    </font>
    <font>
      <i/>
      <sz val="9"/>
      <color theme="4" tint="-0.249977111117893"/>
      <name val="Calibri"/>
      <family val="2"/>
      <charset val="238"/>
      <scheme val="minor"/>
    </font>
    <font>
      <i/>
      <sz val="9"/>
      <color theme="4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4" tint="-0.249977111117893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sz val="7"/>
      <color theme="4" tint="-0.249977111117893"/>
      <name val="Calibri"/>
      <family val="2"/>
      <charset val="238"/>
      <scheme val="minor"/>
    </font>
    <font>
      <i/>
      <sz val="9"/>
      <color theme="4" tint="-0.249977111117893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7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b/>
      <sz val="10"/>
      <color theme="9" tint="-0.249977111117893"/>
      <name val="Arial Narrow"/>
      <family val="2"/>
      <charset val="238"/>
    </font>
    <font>
      <b/>
      <sz val="9"/>
      <color theme="9" tint="-0.249977111117893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name val="Arial Narrow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2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0" xfId="0" applyNumberFormat="1" applyBorder="1"/>
    <xf numFmtId="0" fontId="4" fillId="0" borderId="0" xfId="0" applyFont="1" applyBorder="1"/>
    <xf numFmtId="4" fontId="0" fillId="0" borderId="1" xfId="0" applyNumberFormat="1" applyBorder="1" applyAlignment="1">
      <alignment shrinkToFit="1"/>
    </xf>
    <xf numFmtId="4" fontId="6" fillId="0" borderId="1" xfId="0" applyNumberFormat="1" applyFont="1" applyBorder="1"/>
    <xf numFmtId="0" fontId="8" fillId="0" borderId="1" xfId="0" applyFont="1" applyBorder="1" applyAlignment="1">
      <alignment horizontal="center"/>
    </xf>
    <xf numFmtId="4" fontId="6" fillId="0" borderId="9" xfId="0" applyNumberFormat="1" applyFont="1" applyBorder="1"/>
    <xf numFmtId="0" fontId="10" fillId="0" borderId="2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6" fillId="3" borderId="1" xfId="0" applyNumberFormat="1" applyFont="1" applyFill="1" applyBorder="1"/>
    <xf numFmtId="4" fontId="6" fillId="4" borderId="1" xfId="0" applyNumberFormat="1" applyFont="1" applyFill="1" applyBorder="1"/>
    <xf numFmtId="4" fontId="11" fillId="0" borderId="0" xfId="0" applyNumberFormat="1" applyFont="1" applyBorder="1"/>
    <xf numFmtId="4" fontId="6" fillId="0" borderId="1" xfId="0" applyNumberFormat="1" applyFont="1" applyBorder="1" applyAlignment="1">
      <alignment horizontal="center"/>
    </xf>
    <xf numFmtId="4" fontId="0" fillId="0" borderId="0" xfId="0" applyNumberFormat="1"/>
    <xf numFmtId="4" fontId="4" fillId="0" borderId="0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" fontId="5" fillId="5" borderId="2" xfId="0" applyNumberFormat="1" applyFont="1" applyFill="1" applyBorder="1" applyAlignment="1">
      <alignment vertical="top"/>
    </xf>
    <xf numFmtId="4" fontId="0" fillId="0" borderId="2" xfId="0" applyNumberFormat="1" applyBorder="1" applyAlignment="1">
      <alignment shrinkToFit="1"/>
    </xf>
    <xf numFmtId="0" fontId="8" fillId="0" borderId="4" xfId="0" applyFont="1" applyBorder="1" applyAlignment="1">
      <alignment horizontal="center"/>
    </xf>
    <xf numFmtId="4" fontId="6" fillId="3" borderId="4" xfId="0" applyNumberFormat="1" applyFont="1" applyFill="1" applyBorder="1"/>
    <xf numFmtId="4" fontId="6" fillId="0" borderId="4" xfId="0" applyNumberFormat="1" applyFont="1" applyBorder="1"/>
    <xf numFmtId="4" fontId="6" fillId="4" borderId="4" xfId="0" applyNumberFormat="1" applyFont="1" applyFill="1" applyBorder="1"/>
    <xf numFmtId="4" fontId="0" fillId="0" borderId="4" xfId="0" applyNumberFormat="1" applyBorder="1" applyAlignment="1">
      <alignment shrinkToFi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5" fillId="5" borderId="16" xfId="0" applyNumberFormat="1" applyFont="1" applyFill="1" applyBorder="1" applyAlignment="1">
      <alignment vertical="top"/>
    </xf>
    <xf numFmtId="4" fontId="6" fillId="3" borderId="17" xfId="0" applyNumberFormat="1" applyFont="1" applyFill="1" applyBorder="1"/>
    <xf numFmtId="4" fontId="5" fillId="0" borderId="18" xfId="0" applyNumberFormat="1" applyFont="1" applyBorder="1" applyAlignment="1">
      <alignment vertical="top"/>
    </xf>
    <xf numFmtId="4" fontId="6" fillId="0" borderId="17" xfId="0" applyNumberFormat="1" applyFont="1" applyBorder="1"/>
    <xf numFmtId="4" fontId="5" fillId="4" borderId="19" xfId="0" applyNumberFormat="1" applyFont="1" applyFill="1" applyBorder="1" applyAlignment="1">
      <alignment vertical="top"/>
    </xf>
    <xf numFmtId="4" fontId="5" fillId="5" borderId="16" xfId="0" applyNumberFormat="1" applyFont="1" applyFill="1" applyBorder="1"/>
    <xf numFmtId="4" fontId="5" fillId="4" borderId="16" xfId="0" applyNumberFormat="1" applyFont="1" applyFill="1" applyBorder="1"/>
    <xf numFmtId="4" fontId="6" fillId="4" borderId="17" xfId="0" applyNumberFormat="1" applyFont="1" applyFill="1" applyBorder="1"/>
    <xf numFmtId="4" fontId="5" fillId="0" borderId="16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vertical="top"/>
    </xf>
    <xf numFmtId="4" fontId="5" fillId="0" borderId="19" xfId="0" applyNumberFormat="1" applyFont="1" applyBorder="1" applyAlignment="1">
      <alignment vertical="top"/>
    </xf>
    <xf numFmtId="4" fontId="5" fillId="5" borderId="19" xfId="0" applyNumberFormat="1" applyFont="1" applyFill="1" applyBorder="1" applyAlignment="1">
      <alignment vertical="top"/>
    </xf>
    <xf numFmtId="4" fontId="5" fillId="4" borderId="20" xfId="0" applyNumberFormat="1" applyFont="1" applyFill="1" applyBorder="1" applyAlignment="1">
      <alignment vertical="top"/>
    </xf>
    <xf numFmtId="4" fontId="5" fillId="4" borderId="16" xfId="0" applyNumberFormat="1" applyFont="1" applyFill="1" applyBorder="1" applyAlignment="1">
      <alignment vertical="top"/>
    </xf>
    <xf numFmtId="4" fontId="5" fillId="4" borderId="18" xfId="0" applyNumberFormat="1" applyFont="1" applyFill="1" applyBorder="1" applyAlignment="1">
      <alignment vertical="top"/>
    </xf>
    <xf numFmtId="4" fontId="5" fillId="0" borderId="16" xfId="0" applyNumberFormat="1" applyFont="1" applyBorder="1"/>
    <xf numFmtId="4" fontId="0" fillId="0" borderId="16" xfId="0" applyNumberFormat="1" applyBorder="1" applyAlignment="1">
      <alignment shrinkToFit="1"/>
    </xf>
    <xf numFmtId="4" fontId="0" fillId="0" borderId="17" xfId="0" applyNumberFormat="1" applyBorder="1" applyAlignment="1">
      <alignment shrinkToFit="1"/>
    </xf>
    <xf numFmtId="4" fontId="0" fillId="0" borderId="0" xfId="0" applyNumberFormat="1" applyBorder="1" applyAlignment="1">
      <alignment shrinkToFit="1"/>
    </xf>
    <xf numFmtId="4" fontId="0" fillId="6" borderId="0" xfId="0" applyNumberFormat="1" applyFill="1" applyBorder="1" applyAlignment="1">
      <alignment shrinkToFit="1"/>
    </xf>
    <xf numFmtId="0" fontId="8" fillId="0" borderId="3" xfId="0" applyFont="1" applyBorder="1" applyAlignment="1">
      <alignment horizontal="center"/>
    </xf>
    <xf numFmtId="4" fontId="6" fillId="3" borderId="2" xfId="0" applyNumberFormat="1" applyFont="1" applyFill="1" applyBorder="1"/>
    <xf numFmtId="4" fontId="6" fillId="0" borderId="2" xfId="0" applyNumberFormat="1" applyFont="1" applyBorder="1"/>
    <xf numFmtId="4" fontId="6" fillId="4" borderId="2" xfId="0" applyNumberFormat="1" applyFont="1" applyFill="1" applyBorder="1"/>
    <xf numFmtId="4" fontId="6" fillId="0" borderId="24" xfId="0" applyNumberFormat="1" applyFont="1" applyBorder="1"/>
    <xf numFmtId="4" fontId="6" fillId="3" borderId="16" xfId="0" applyNumberFormat="1" applyFont="1" applyFill="1" applyBorder="1"/>
    <xf numFmtId="4" fontId="6" fillId="0" borderId="16" xfId="0" applyNumberFormat="1" applyFont="1" applyBorder="1"/>
    <xf numFmtId="4" fontId="6" fillId="4" borderId="16" xfId="0" applyNumberFormat="1" applyFont="1" applyFill="1" applyBorder="1"/>
    <xf numFmtId="4" fontId="6" fillId="0" borderId="21" xfId="0" applyNumberFormat="1" applyFont="1" applyBorder="1"/>
    <xf numFmtId="3" fontId="7" fillId="0" borderId="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5" fillId="5" borderId="2" xfId="0" applyNumberFormat="1" applyFont="1" applyFill="1" applyBorder="1" applyAlignment="1">
      <alignment vertical="top" shrinkToFit="1"/>
    </xf>
    <xf numFmtId="4" fontId="5" fillId="5" borderId="19" xfId="0" applyNumberFormat="1" applyFont="1" applyFill="1" applyBorder="1" applyAlignment="1">
      <alignment vertical="top" shrinkToFit="1"/>
    </xf>
    <xf numFmtId="4" fontId="5" fillId="4" borderId="13" xfId="0" applyNumberFormat="1" applyFont="1" applyFill="1" applyBorder="1" applyAlignment="1">
      <alignment vertical="top"/>
    </xf>
    <xf numFmtId="4" fontId="5" fillId="4" borderId="13" xfId="0" applyNumberFormat="1" applyFont="1" applyFill="1" applyBorder="1" applyAlignment="1">
      <alignment vertical="top" shrinkToFit="1"/>
    </xf>
    <xf numFmtId="4" fontId="0" fillId="4" borderId="0" xfId="0" applyNumberFormat="1" applyFill="1" applyBorder="1"/>
    <xf numFmtId="0" fontId="4" fillId="0" borderId="1" xfId="0" applyFont="1" applyBorder="1" applyAlignment="1"/>
    <xf numFmtId="0" fontId="4" fillId="0" borderId="17" xfId="0" applyFont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4" fontId="0" fillId="0" borderId="0" xfId="0" applyNumberFormat="1" applyAlignment="1">
      <alignment shrinkToFit="1"/>
    </xf>
    <xf numFmtId="4" fontId="5" fillId="4" borderId="11" xfId="0" applyNumberFormat="1" applyFont="1" applyFill="1" applyBorder="1" applyAlignment="1">
      <alignment vertical="top" shrinkToFit="1"/>
    </xf>
    <xf numFmtId="4" fontId="11" fillId="0" borderId="2" xfId="0" applyNumberFormat="1" applyFont="1" applyBorder="1" applyAlignment="1">
      <alignment shrinkToFit="1"/>
    </xf>
    <xf numFmtId="4" fontId="6" fillId="8" borderId="2" xfId="0" applyNumberFormat="1" applyFont="1" applyFill="1" applyBorder="1"/>
    <xf numFmtId="4" fontId="6" fillId="8" borderId="17" xfId="0" applyNumberFormat="1" applyFont="1" applyFill="1" applyBorder="1"/>
    <xf numFmtId="4" fontId="6" fillId="8" borderId="4" xfId="0" applyNumberFormat="1" applyFont="1" applyFill="1" applyBorder="1"/>
    <xf numFmtId="4" fontId="6" fillId="8" borderId="1" xfId="0" applyNumberFormat="1" applyFont="1" applyFill="1" applyBorder="1"/>
    <xf numFmtId="4" fontId="6" fillId="8" borderId="16" xfId="0" applyNumberFormat="1" applyFont="1" applyFill="1" applyBorder="1"/>
    <xf numFmtId="4" fontId="5" fillId="9" borderId="16" xfId="0" applyNumberFormat="1" applyFont="1" applyFill="1" applyBorder="1"/>
    <xf numFmtId="0" fontId="0" fillId="4" borderId="0" xfId="0" applyFill="1" applyBorder="1"/>
    <xf numFmtId="4" fontId="5" fillId="8" borderId="13" xfId="0" applyNumberFormat="1" applyFont="1" applyFill="1" applyBorder="1" applyAlignment="1">
      <alignment vertical="top"/>
    </xf>
    <xf numFmtId="4" fontId="5" fillId="8" borderId="23" xfId="0" applyNumberFormat="1" applyFont="1" applyFill="1" applyBorder="1" applyAlignment="1">
      <alignment vertical="top"/>
    </xf>
    <xf numFmtId="4" fontId="5" fillId="8" borderId="8" xfId="0" applyNumberFormat="1" applyFont="1" applyFill="1" applyBorder="1" applyAlignment="1">
      <alignment vertical="top"/>
    </xf>
    <xf numFmtId="4" fontId="5" fillId="8" borderId="5" xfId="0" applyNumberFormat="1" applyFont="1" applyFill="1" applyBorder="1" applyAlignment="1">
      <alignment vertical="top"/>
    </xf>
    <xf numFmtId="0" fontId="6" fillId="0" borderId="0" xfId="0" applyFont="1"/>
    <xf numFmtId="0" fontId="13" fillId="0" borderId="0" xfId="0" applyFont="1"/>
    <xf numFmtId="0" fontId="6" fillId="0" borderId="1" xfId="0" applyFont="1" applyBorder="1"/>
    <xf numFmtId="0" fontId="16" fillId="0" borderId="1" xfId="0" applyFont="1" applyBorder="1"/>
    <xf numFmtId="1" fontId="6" fillId="0" borderId="1" xfId="0" applyNumberFormat="1" applyFont="1" applyBorder="1"/>
    <xf numFmtId="0" fontId="16" fillId="0" borderId="2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5" fillId="0" borderId="4" xfId="0" applyFont="1" applyBorder="1" applyAlignment="1"/>
    <xf numFmtId="0" fontId="16" fillId="0" borderId="4" xfId="0" applyFont="1" applyBorder="1" applyAlignment="1"/>
    <xf numFmtId="0" fontId="16" fillId="0" borderId="4" xfId="0" applyFont="1" applyBorder="1" applyAlignment="1">
      <alignment horizontal="left"/>
    </xf>
    <xf numFmtId="0" fontId="6" fillId="0" borderId="2" xfId="0" applyFont="1" applyBorder="1"/>
    <xf numFmtId="0" fontId="18" fillId="0" borderId="1" xfId="0" applyFont="1" applyBorder="1"/>
    <xf numFmtId="0" fontId="15" fillId="0" borderId="1" xfId="0" applyFont="1" applyBorder="1"/>
    <xf numFmtId="0" fontId="16" fillId="0" borderId="4" xfId="0" applyFont="1" applyBorder="1"/>
    <xf numFmtId="0" fontId="18" fillId="0" borderId="2" xfId="0" applyFont="1" applyBorder="1"/>
    <xf numFmtId="0" fontId="13" fillId="0" borderId="4" xfId="0" applyFont="1" applyBorder="1"/>
    <xf numFmtId="0" fontId="6" fillId="0" borderId="3" xfId="0" applyFont="1" applyBorder="1"/>
    <xf numFmtId="0" fontId="6" fillId="0" borderId="4" xfId="0" applyFont="1" applyBorder="1"/>
    <xf numFmtId="0" fontId="13" fillId="0" borderId="1" xfId="0" applyFont="1" applyBorder="1"/>
    <xf numFmtId="0" fontId="13" fillId="0" borderId="0" xfId="0" applyFont="1" applyBorder="1"/>
    <xf numFmtId="0" fontId="6" fillId="0" borderId="0" xfId="0" applyFont="1" applyBorder="1"/>
    <xf numFmtId="0" fontId="13" fillId="0" borderId="0" xfId="0" applyFont="1" applyFill="1" applyBorder="1"/>
    <xf numFmtId="4" fontId="13" fillId="0" borderId="0" xfId="0" applyNumberFormat="1" applyFont="1" applyBorder="1"/>
    <xf numFmtId="4" fontId="13" fillId="7" borderId="0" xfId="0" applyNumberFormat="1" applyFont="1" applyFill="1" applyBorder="1"/>
    <xf numFmtId="0" fontId="6" fillId="0" borderId="4" xfId="0" applyFont="1" applyBorder="1" applyAlignment="1">
      <alignment horizontal="left"/>
    </xf>
    <xf numFmtId="4" fontId="20" fillId="5" borderId="2" xfId="0" applyNumberFormat="1" applyFont="1" applyFill="1" applyBorder="1" applyAlignment="1">
      <alignment vertical="top"/>
    </xf>
    <xf numFmtId="4" fontId="20" fillId="5" borderId="17" xfId="0" applyNumberFormat="1" applyFont="1" applyFill="1" applyBorder="1" applyAlignment="1">
      <alignment vertical="top"/>
    </xf>
    <xf numFmtId="4" fontId="20" fillId="4" borderId="2" xfId="0" applyNumberFormat="1" applyFont="1" applyFill="1" applyBorder="1" applyAlignment="1">
      <alignment vertical="top"/>
    </xf>
    <xf numFmtId="4" fontId="20" fillId="4" borderId="27" xfId="0" applyNumberFormat="1" applyFont="1" applyFill="1" applyBorder="1" applyAlignment="1">
      <alignment vertical="top"/>
    </xf>
    <xf numFmtId="4" fontId="20" fillId="4" borderId="24" xfId="0" applyNumberFormat="1" applyFont="1" applyFill="1" applyBorder="1" applyAlignment="1">
      <alignment vertical="top"/>
    </xf>
    <xf numFmtId="4" fontId="20" fillId="4" borderId="23" xfId="0" applyNumberFormat="1" applyFont="1" applyFill="1" applyBorder="1" applyAlignment="1">
      <alignment vertical="top"/>
    </xf>
    <xf numFmtId="4" fontId="21" fillId="5" borderId="2" xfId="0" applyNumberFormat="1" applyFont="1" applyFill="1" applyBorder="1" applyAlignment="1">
      <alignment vertical="top"/>
    </xf>
    <xf numFmtId="4" fontId="21" fillId="5" borderId="17" xfId="0" applyNumberFormat="1" applyFont="1" applyFill="1" applyBorder="1" applyAlignment="1">
      <alignment vertical="top"/>
    </xf>
    <xf numFmtId="4" fontId="16" fillId="3" borderId="17" xfId="0" applyNumberFormat="1" applyFont="1" applyFill="1" applyBorder="1"/>
    <xf numFmtId="4" fontId="21" fillId="5" borderId="16" xfId="0" applyNumberFormat="1" applyFont="1" applyFill="1" applyBorder="1" applyAlignment="1">
      <alignment vertical="top"/>
    </xf>
    <xf numFmtId="4" fontId="16" fillId="3" borderId="2" xfId="0" applyNumberFormat="1" applyFont="1" applyFill="1" applyBorder="1"/>
    <xf numFmtId="4" fontId="16" fillId="3" borderId="4" xfId="0" applyNumberFormat="1" applyFont="1" applyFill="1" applyBorder="1"/>
    <xf numFmtId="4" fontId="16" fillId="3" borderId="1" xfId="0" applyNumberFormat="1" applyFont="1" applyFill="1" applyBorder="1"/>
    <xf numFmtId="4" fontId="16" fillId="3" borderId="16" xfId="0" applyNumberFormat="1" applyFont="1" applyFill="1" applyBorder="1"/>
    <xf numFmtId="4" fontId="21" fillId="4" borderId="2" xfId="0" applyNumberFormat="1" applyFont="1" applyFill="1" applyBorder="1" applyAlignment="1">
      <alignment vertical="top"/>
    </xf>
    <xf numFmtId="4" fontId="21" fillId="4" borderId="27" xfId="0" applyNumberFormat="1" applyFont="1" applyFill="1" applyBorder="1" applyAlignment="1">
      <alignment vertical="top"/>
    </xf>
    <xf numFmtId="4" fontId="21" fillId="0" borderId="18" xfId="0" applyNumberFormat="1" applyFont="1" applyBorder="1" applyAlignment="1">
      <alignment vertical="top"/>
    </xf>
    <xf numFmtId="4" fontId="16" fillId="0" borderId="2" xfId="0" applyNumberFormat="1" applyFont="1" applyBorder="1"/>
    <xf numFmtId="4" fontId="16" fillId="0" borderId="17" xfId="0" applyNumberFormat="1" applyFont="1" applyBorder="1"/>
    <xf numFmtId="4" fontId="16" fillId="0" borderId="4" xfId="0" applyNumberFormat="1" applyFont="1" applyBorder="1"/>
    <xf numFmtId="4" fontId="16" fillId="0" borderId="1" xfId="0" applyNumberFormat="1" applyFont="1" applyBorder="1"/>
    <xf numFmtId="4" fontId="16" fillId="0" borderId="16" xfId="0" applyNumberFormat="1" applyFont="1" applyBorder="1"/>
    <xf numFmtId="4" fontId="21" fillId="4" borderId="19" xfId="0" applyNumberFormat="1" applyFont="1" applyFill="1" applyBorder="1" applyAlignment="1">
      <alignment vertical="top"/>
    </xf>
    <xf numFmtId="4" fontId="21" fillId="5" borderId="16" xfId="0" applyNumberFormat="1" applyFont="1" applyFill="1" applyBorder="1"/>
    <xf numFmtId="4" fontId="21" fillId="4" borderId="24" xfId="0" applyNumberFormat="1" applyFont="1" applyFill="1" applyBorder="1" applyAlignment="1">
      <alignment vertical="top"/>
    </xf>
    <xf numFmtId="4" fontId="21" fillId="0" borderId="20" xfId="0" applyNumberFormat="1" applyFont="1" applyBorder="1"/>
    <xf numFmtId="4" fontId="21" fillId="4" borderId="23" xfId="0" applyNumberFormat="1" applyFont="1" applyFill="1" applyBorder="1" applyAlignment="1">
      <alignment vertical="top"/>
    </xf>
    <xf numFmtId="4" fontId="21" fillId="0" borderId="19" xfId="0" applyNumberFormat="1" applyFont="1" applyBorder="1"/>
    <xf numFmtId="4" fontId="21" fillId="0" borderId="18" xfId="0" applyNumberFormat="1" applyFont="1" applyBorder="1"/>
    <xf numFmtId="4" fontId="21" fillId="5" borderId="24" xfId="0" applyNumberFormat="1" applyFont="1" applyFill="1" applyBorder="1" applyAlignment="1">
      <alignment vertical="top"/>
    </xf>
    <xf numFmtId="4" fontId="21" fillId="0" borderId="18" xfId="0" applyNumberFormat="1" applyFont="1" applyBorder="1" applyAlignment="1"/>
    <xf numFmtId="4" fontId="21" fillId="0" borderId="16" xfId="0" applyNumberFormat="1" applyFont="1" applyBorder="1" applyAlignment="1"/>
    <xf numFmtId="4" fontId="21" fillId="4" borderId="16" xfId="0" applyNumberFormat="1" applyFont="1" applyFill="1" applyBorder="1"/>
    <xf numFmtId="4" fontId="16" fillId="4" borderId="2" xfId="0" applyNumberFormat="1" applyFont="1" applyFill="1" applyBorder="1"/>
    <xf numFmtId="4" fontId="16" fillId="4" borderId="17" xfId="0" applyNumberFormat="1" applyFont="1" applyFill="1" applyBorder="1"/>
    <xf numFmtId="4" fontId="16" fillId="4" borderId="4" xfId="0" applyNumberFormat="1" applyFont="1" applyFill="1" applyBorder="1"/>
    <xf numFmtId="4" fontId="16" fillId="4" borderId="1" xfId="0" applyNumberFormat="1" applyFont="1" applyFill="1" applyBorder="1"/>
    <xf numFmtId="4" fontId="16" fillId="4" borderId="16" xfId="0" applyNumberFormat="1" applyFont="1" applyFill="1" applyBorder="1"/>
    <xf numFmtId="4" fontId="21" fillId="4" borderId="18" xfId="0" applyNumberFormat="1" applyFont="1" applyFill="1" applyBorder="1" applyAlignment="1">
      <alignment vertical="top"/>
    </xf>
    <xf numFmtId="4" fontId="20" fillId="5" borderId="2" xfId="0" applyNumberFormat="1" applyFont="1" applyFill="1" applyBorder="1" applyAlignment="1">
      <alignment vertical="top" shrinkToFit="1"/>
    </xf>
    <xf numFmtId="4" fontId="20" fillId="5" borderId="17" xfId="0" applyNumberFormat="1" applyFont="1" applyFill="1" applyBorder="1" applyAlignment="1">
      <alignment vertical="top" shrinkToFit="1"/>
    </xf>
    <xf numFmtId="4" fontId="20" fillId="4" borderId="17" xfId="0" applyNumberFormat="1" applyFont="1" applyFill="1" applyBorder="1" applyAlignment="1">
      <alignment vertical="top"/>
    </xf>
    <xf numFmtId="4" fontId="5" fillId="5" borderId="16" xfId="0" applyNumberFormat="1" applyFont="1" applyFill="1" applyBorder="1" applyAlignment="1">
      <alignment vertical="top" shrinkToFit="1"/>
    </xf>
    <xf numFmtId="4" fontId="20" fillId="4" borderId="13" xfId="0" applyNumberFormat="1" applyFont="1" applyFill="1" applyBorder="1" applyAlignment="1">
      <alignment vertical="top"/>
    </xf>
    <xf numFmtId="4" fontId="20" fillId="4" borderId="11" xfId="0" applyNumberFormat="1" applyFont="1" applyFill="1" applyBorder="1" applyAlignment="1">
      <alignment vertical="top"/>
    </xf>
    <xf numFmtId="4" fontId="20" fillId="4" borderId="12" xfId="0" applyNumberFormat="1" applyFont="1" applyFill="1" applyBorder="1" applyAlignment="1">
      <alignment vertical="top"/>
    </xf>
    <xf numFmtId="4" fontId="20" fillId="5" borderId="19" xfId="0" applyNumberFormat="1" applyFont="1" applyFill="1" applyBorder="1" applyAlignment="1">
      <alignment vertical="top"/>
    </xf>
    <xf numFmtId="4" fontId="20" fillId="4" borderId="12" xfId="0" applyNumberFormat="1" applyFont="1" applyFill="1" applyBorder="1" applyAlignment="1">
      <alignment vertical="top" shrinkToFit="1"/>
    </xf>
    <xf numFmtId="4" fontId="20" fillId="4" borderId="13" xfId="0" applyNumberFormat="1" applyFont="1" applyFill="1" applyBorder="1" applyAlignment="1">
      <alignment vertical="top" shrinkToFit="1"/>
    </xf>
    <xf numFmtId="4" fontId="0" fillId="4" borderId="0" xfId="0" applyNumberFormat="1" applyFill="1" applyBorder="1" applyAlignment="1">
      <alignment shrinkToFit="1"/>
    </xf>
    <xf numFmtId="4" fontId="2" fillId="0" borderId="1" xfId="0" applyNumberFormat="1" applyFont="1" applyBorder="1" applyAlignment="1">
      <alignment shrinkToFit="1"/>
    </xf>
    <xf numFmtId="4" fontId="4" fillId="0" borderId="1" xfId="0" applyNumberFormat="1" applyFont="1" applyBorder="1" applyAlignment="1">
      <alignment horizontal="center" shrinkToFit="1"/>
    </xf>
    <xf numFmtId="0" fontId="2" fillId="0" borderId="0" xfId="0" applyFont="1" applyBorder="1"/>
    <xf numFmtId="0" fontId="6" fillId="0" borderId="0" xfId="0" applyFont="1" applyFill="1" applyBorder="1"/>
    <xf numFmtId="0" fontId="6" fillId="0" borderId="28" xfId="0" applyFont="1" applyBorder="1"/>
    <xf numFmtId="0" fontId="6" fillId="0" borderId="28" xfId="0" applyFont="1" applyFill="1" applyBorder="1"/>
    <xf numFmtId="4" fontId="14" fillId="3" borderId="17" xfId="0" applyNumberFormat="1" applyFont="1" applyFill="1" applyBorder="1"/>
    <xf numFmtId="4" fontId="14" fillId="0" borderId="2" xfId="0" applyNumberFormat="1" applyFont="1" applyBorder="1"/>
    <xf numFmtId="4" fontId="14" fillId="3" borderId="2" xfId="0" applyNumberFormat="1" applyFont="1" applyFill="1" applyBorder="1"/>
    <xf numFmtId="4" fontId="14" fillId="4" borderId="2" xfId="0" applyNumberFormat="1" applyFont="1" applyFill="1" applyBorder="1"/>
    <xf numFmtId="4" fontId="12" fillId="8" borderId="13" xfId="0" applyNumberFormat="1" applyFont="1" applyFill="1" applyBorder="1" applyAlignment="1">
      <alignment vertical="top"/>
    </xf>
    <xf numFmtId="4" fontId="14" fillId="8" borderId="2" xfId="0" applyNumberFormat="1" applyFont="1" applyFill="1" applyBorder="1"/>
    <xf numFmtId="4" fontId="14" fillId="0" borderId="9" xfId="0" applyNumberFormat="1" applyFont="1" applyBorder="1"/>
    <xf numFmtId="0" fontId="4" fillId="4" borderId="17" xfId="0" applyFont="1" applyFill="1" applyBorder="1"/>
    <xf numFmtId="4" fontId="4" fillId="0" borderId="2" xfId="0" applyNumberFormat="1" applyFont="1" applyBorder="1" applyAlignment="1">
      <alignment shrinkToFit="1"/>
    </xf>
    <xf numFmtId="0" fontId="4" fillId="0" borderId="0" xfId="0" applyFont="1"/>
    <xf numFmtId="4" fontId="6" fillId="3" borderId="4" xfId="0" applyNumberFormat="1" applyFont="1" applyFill="1" applyBorder="1" applyAlignment="1">
      <alignment shrinkToFit="1"/>
    </xf>
    <xf numFmtId="4" fontId="6" fillId="3" borderId="16" xfId="0" applyNumberFormat="1" applyFont="1" applyFill="1" applyBorder="1" applyAlignment="1">
      <alignment shrinkToFit="1"/>
    </xf>
    <xf numFmtId="0" fontId="6" fillId="0" borderId="10" xfId="0" applyFont="1" applyBorder="1"/>
    <xf numFmtId="0" fontId="18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4" fontId="6" fillId="3" borderId="17" xfId="0" applyNumberFormat="1" applyFont="1" applyFill="1" applyBorder="1" applyAlignment="1">
      <alignment horizontal="left" vertical="center"/>
    </xf>
    <xf numFmtId="4" fontId="5" fillId="5" borderId="19" xfId="0" applyNumberFormat="1" applyFont="1" applyFill="1" applyBorder="1" applyAlignment="1">
      <alignment horizontal="left" vertical="center"/>
    </xf>
    <xf numFmtId="4" fontId="6" fillId="3" borderId="2" xfId="0" applyNumberFormat="1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left" vertical="center"/>
    </xf>
    <xf numFmtId="4" fontId="14" fillId="3" borderId="2" xfId="0" applyNumberFormat="1" applyFont="1" applyFill="1" applyBorder="1" applyAlignment="1">
      <alignment horizontal="left" vertical="center"/>
    </xf>
    <xf numFmtId="4" fontId="6" fillId="3" borderId="16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20" fillId="5" borderId="2" xfId="0" applyNumberFormat="1" applyFont="1" applyFill="1" applyBorder="1" applyAlignment="1">
      <alignment horizontal="right" vertical="center"/>
    </xf>
    <xf numFmtId="4" fontId="20" fillId="5" borderId="17" xfId="0" applyNumberFormat="1" applyFont="1" applyFill="1" applyBorder="1" applyAlignment="1">
      <alignment horizontal="right" vertical="center"/>
    </xf>
    <xf numFmtId="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10" borderId="45" xfId="0" applyFont="1" applyFill="1" applyBorder="1"/>
    <xf numFmtId="0" fontId="8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9" fillId="0" borderId="55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8" fillId="10" borderId="47" xfId="0" applyFont="1" applyFill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4" fontId="8" fillId="10" borderId="47" xfId="0" applyNumberFormat="1" applyFont="1" applyFill="1" applyBorder="1" applyAlignment="1">
      <alignment horizontal="right"/>
    </xf>
    <xf numFmtId="4" fontId="8" fillId="0" borderId="50" xfId="0" applyNumberFormat="1" applyFont="1" applyBorder="1" applyAlignment="1">
      <alignment horizontal="right"/>
    </xf>
    <xf numFmtId="4" fontId="8" fillId="0" borderId="53" xfId="0" applyNumberFormat="1" applyFont="1" applyBorder="1" applyAlignment="1">
      <alignment horizontal="right"/>
    </xf>
    <xf numFmtId="4" fontId="8" fillId="0" borderId="52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10" borderId="46" xfId="0" applyNumberFormat="1" applyFont="1" applyFill="1" applyBorder="1" applyAlignment="1">
      <alignment horizontal="right"/>
    </xf>
    <xf numFmtId="4" fontId="6" fillId="10" borderId="47" xfId="0" applyNumberFormat="1" applyFont="1" applyFill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4" fontId="23" fillId="10" borderId="47" xfId="0" applyNumberFormat="1" applyFont="1" applyFill="1" applyBorder="1" applyAlignment="1">
      <alignment horizontal="right"/>
    </xf>
    <xf numFmtId="4" fontId="4" fillId="0" borderId="50" xfId="0" applyNumberFormat="1" applyFont="1" applyBorder="1" applyAlignment="1">
      <alignment horizontal="right" vertical="center" wrapText="1"/>
    </xf>
    <xf numFmtId="4" fontId="4" fillId="0" borderId="51" xfId="0" applyNumberFormat="1" applyFont="1" applyBorder="1" applyAlignment="1">
      <alignment horizontal="right" vertical="center" wrapText="1"/>
    </xf>
    <xf numFmtId="4" fontId="10" fillId="0" borderId="52" xfId="0" applyNumberFormat="1" applyFont="1" applyBorder="1" applyAlignment="1">
      <alignment horizontal="right"/>
    </xf>
    <xf numFmtId="4" fontId="23" fillId="0" borderId="52" xfId="0" applyNumberFormat="1" applyFont="1" applyBorder="1" applyAlignment="1">
      <alignment horizontal="right"/>
    </xf>
    <xf numFmtId="4" fontId="6" fillId="0" borderId="50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 horizontal="right"/>
    </xf>
    <xf numFmtId="4" fontId="23" fillId="0" borderId="27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 shrinkToFit="1"/>
    </xf>
    <xf numFmtId="4" fontId="6" fillId="0" borderId="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18" fillId="10" borderId="46" xfId="0" applyNumberFormat="1" applyFont="1" applyFill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4" fontId="18" fillId="0" borderId="39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10" borderId="60" xfId="0" applyNumberFormat="1" applyFont="1" applyFill="1" applyBorder="1" applyAlignment="1">
      <alignment horizontal="right"/>
    </xf>
    <xf numFmtId="4" fontId="3" fillId="10" borderId="46" xfId="0" applyNumberFormat="1" applyFont="1" applyFill="1" applyBorder="1" applyAlignment="1">
      <alignment horizontal="right" vertical="center" shrinkToFit="1"/>
    </xf>
    <xf numFmtId="0" fontId="1" fillId="0" borderId="0" xfId="0" applyFont="1" applyBorder="1"/>
    <xf numFmtId="0" fontId="24" fillId="0" borderId="0" xfId="0" applyFont="1" applyBorder="1"/>
    <xf numFmtId="4" fontId="6" fillId="10" borderId="46" xfId="0" applyNumberFormat="1" applyFont="1" applyFill="1" applyBorder="1" applyAlignment="1">
      <alignment horizontal="right" shrinkToFit="1"/>
    </xf>
    <xf numFmtId="4" fontId="6" fillId="0" borderId="5" xfId="0" applyNumberFormat="1" applyFont="1" applyBorder="1" applyAlignment="1">
      <alignment horizontal="right" shrinkToFit="1"/>
    </xf>
    <xf numFmtId="0" fontId="18" fillId="0" borderId="38" xfId="0" applyFont="1" applyBorder="1"/>
    <xf numFmtId="0" fontId="0" fillId="0" borderId="43" xfId="0" applyBorder="1"/>
    <xf numFmtId="0" fontId="0" fillId="0" borderId="62" xfId="0" applyBorder="1"/>
    <xf numFmtId="0" fontId="0" fillId="0" borderId="63" xfId="0" applyBorder="1"/>
    <xf numFmtId="4" fontId="18" fillId="0" borderId="39" xfId="0" applyNumberFormat="1" applyFont="1" applyBorder="1" applyAlignment="1">
      <alignment horizontal="right" shrinkToFit="1"/>
    </xf>
    <xf numFmtId="4" fontId="6" fillId="0" borderId="16" xfId="0" applyNumberFormat="1" applyFont="1" applyBorder="1" applyAlignment="1">
      <alignment horizontal="right" shrinkToFit="1"/>
    </xf>
    <xf numFmtId="4" fontId="18" fillId="10" borderId="46" xfId="0" applyNumberFormat="1" applyFont="1" applyFill="1" applyBorder="1" applyAlignment="1">
      <alignment horizontal="right" shrinkToFit="1"/>
    </xf>
    <xf numFmtId="4" fontId="6" fillId="0" borderId="59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0" fontId="0" fillId="0" borderId="20" xfId="0" applyBorder="1"/>
    <xf numFmtId="0" fontId="0" fillId="0" borderId="34" xfId="0" applyBorder="1"/>
    <xf numFmtId="4" fontId="6" fillId="0" borderId="61" xfId="0" applyNumberFormat="1" applyFont="1" applyBorder="1" applyAlignment="1"/>
    <xf numFmtId="4" fontId="6" fillId="0" borderId="21" xfId="0" applyNumberFormat="1" applyFont="1" applyBorder="1" applyAlignment="1"/>
    <xf numFmtId="4" fontId="6" fillId="0" borderId="9" xfId="0" applyNumberFormat="1" applyFont="1" applyBorder="1" applyAlignment="1"/>
    <xf numFmtId="4" fontId="6" fillId="0" borderId="9" xfId="0" applyNumberFormat="1" applyFont="1" applyBorder="1" applyAlignment="1">
      <alignment horizontal="right"/>
    </xf>
    <xf numFmtId="0" fontId="0" fillId="0" borderId="42" xfId="0" applyBorder="1"/>
    <xf numFmtId="0" fontId="6" fillId="0" borderId="54" xfId="0" applyFont="1" applyBorder="1" applyAlignment="1">
      <alignment horizontal="right" vertical="center" wrapText="1"/>
    </xf>
    <xf numFmtId="0" fontId="6" fillId="0" borderId="25" xfId="0" applyFont="1" applyBorder="1"/>
    <xf numFmtId="0" fontId="6" fillId="0" borderId="29" xfId="0" applyFont="1" applyBorder="1"/>
    <xf numFmtId="0" fontId="6" fillId="0" borderId="26" xfId="0" applyFont="1" applyBorder="1"/>
    <xf numFmtId="0" fontId="18" fillId="10" borderId="48" xfId="0" applyFont="1" applyFill="1" applyBorder="1"/>
    <xf numFmtId="0" fontId="6" fillId="0" borderId="64" xfId="0" applyFont="1" applyBorder="1"/>
    <xf numFmtId="4" fontId="3" fillId="10" borderId="46" xfId="0" applyNumberFormat="1" applyFont="1" applyFill="1" applyBorder="1" applyAlignment="1">
      <alignment horizontal="right"/>
    </xf>
    <xf numFmtId="4" fontId="3" fillId="10" borderId="46" xfId="0" applyNumberFormat="1" applyFont="1" applyFill="1" applyBorder="1" applyAlignment="1">
      <alignment horizontal="right" shrinkToFit="1"/>
    </xf>
    <xf numFmtId="0" fontId="3" fillId="0" borderId="7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4" fontId="3" fillId="0" borderId="50" xfId="0" applyNumberFormat="1" applyFont="1" applyBorder="1" applyAlignment="1">
      <alignment horizontal="right"/>
    </xf>
    <xf numFmtId="4" fontId="3" fillId="0" borderId="53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4" fontId="25" fillId="10" borderId="4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26" fillId="10" borderId="46" xfId="0" applyNumberFormat="1" applyFont="1" applyFill="1" applyBorder="1" applyAlignment="1">
      <alignment horizontal="right" shrinkToFit="1"/>
    </xf>
    <xf numFmtId="0" fontId="16" fillId="0" borderId="65" xfId="0" applyFont="1" applyBorder="1"/>
    <xf numFmtId="0" fontId="16" fillId="0" borderId="0" xfId="0" applyFont="1"/>
    <xf numFmtId="0" fontId="16" fillId="0" borderId="10" xfId="0" applyFont="1" applyBorder="1"/>
    <xf numFmtId="4" fontId="0" fillId="8" borderId="19" xfId="0" applyNumberFormat="1" applyFont="1" applyFill="1" applyBorder="1" applyAlignment="1">
      <alignment vertical="top"/>
    </xf>
    <xf numFmtId="4" fontId="0" fillId="8" borderId="5" xfId="0" applyNumberFormat="1" applyFont="1" applyFill="1" applyBorder="1" applyAlignment="1">
      <alignment vertical="top"/>
    </xf>
    <xf numFmtId="4" fontId="0" fillId="8" borderId="13" xfId="0" applyNumberFormat="1" applyFont="1" applyFill="1" applyBorder="1" applyAlignment="1">
      <alignment vertical="top"/>
    </xf>
    <xf numFmtId="4" fontId="0" fillId="8" borderId="23" xfId="0" applyNumberFormat="1" applyFont="1" applyFill="1" applyBorder="1" applyAlignment="1">
      <alignment vertical="top"/>
    </xf>
    <xf numFmtId="4" fontId="0" fillId="8" borderId="8" xfId="0" applyNumberFormat="1" applyFont="1" applyFill="1" applyBorder="1" applyAlignment="1">
      <alignment vertical="top"/>
    </xf>
    <xf numFmtId="0" fontId="0" fillId="11" borderId="0" xfId="0" applyFill="1"/>
    <xf numFmtId="0" fontId="17" fillId="0" borderId="2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4" fontId="16" fillId="0" borderId="19" xfId="0" applyNumberFormat="1" applyFont="1" applyBorder="1" applyAlignment="1">
      <alignment horizontal="center" vertical="top"/>
    </xf>
    <xf numFmtId="4" fontId="5" fillId="4" borderId="27" xfId="0" applyNumberFormat="1" applyFont="1" applyFill="1" applyBorder="1" applyAlignment="1">
      <alignment vertical="top"/>
    </xf>
    <xf numFmtId="4" fontId="5" fillId="4" borderId="23" xfId="0" applyNumberFormat="1" applyFont="1" applyFill="1" applyBorder="1" applyAlignment="1">
      <alignment vertical="top"/>
    </xf>
    <xf numFmtId="4" fontId="5" fillId="4" borderId="24" xfId="0" applyNumberFormat="1" applyFont="1" applyFill="1" applyBorder="1" applyAlignment="1">
      <alignment vertical="top"/>
    </xf>
    <xf numFmtId="4" fontId="5" fillId="4" borderId="17" xfId="0" applyNumberFormat="1" applyFont="1" applyFill="1" applyBorder="1" applyAlignment="1">
      <alignment vertical="top"/>
    </xf>
    <xf numFmtId="4" fontId="20" fillId="5" borderId="16" xfId="0" applyNumberFormat="1" applyFont="1" applyFill="1" applyBorder="1" applyAlignment="1">
      <alignment vertical="top"/>
    </xf>
    <xf numFmtId="4" fontId="20" fillId="4" borderId="16" xfId="0" applyNumberFormat="1" applyFont="1" applyFill="1" applyBorder="1" applyAlignment="1">
      <alignment vertical="top"/>
    </xf>
    <xf numFmtId="4" fontId="6" fillId="3" borderId="15" xfId="0" applyNumberFormat="1" applyFont="1" applyFill="1" applyBorder="1"/>
    <xf numFmtId="4" fontId="5" fillId="4" borderId="25" xfId="0" applyNumberFormat="1" applyFont="1" applyFill="1" applyBorder="1" applyAlignment="1">
      <alignment vertical="top"/>
    </xf>
    <xf numFmtId="4" fontId="5" fillId="4" borderId="26" xfId="0" applyNumberFormat="1" applyFont="1" applyFill="1" applyBorder="1" applyAlignment="1">
      <alignment vertical="top"/>
    </xf>
    <xf numFmtId="4" fontId="5" fillId="4" borderId="22" xfId="0" applyNumberFormat="1" applyFont="1" applyFill="1" applyBorder="1" applyAlignment="1">
      <alignment vertical="top"/>
    </xf>
    <xf numFmtId="4" fontId="6" fillId="3" borderId="15" xfId="0" applyNumberFormat="1" applyFont="1" applyFill="1" applyBorder="1" applyAlignment="1">
      <alignment shrinkToFit="1"/>
    </xf>
    <xf numFmtId="4" fontId="5" fillId="4" borderId="0" xfId="0" applyNumberFormat="1" applyFont="1" applyFill="1" applyBorder="1" applyAlignment="1">
      <alignment vertical="top" shrinkToFit="1"/>
    </xf>
    <xf numFmtId="4" fontId="5" fillId="4" borderId="10" xfId="0" applyNumberFormat="1" applyFont="1" applyFill="1" applyBorder="1" applyAlignment="1">
      <alignment vertical="top" shrinkToFit="1"/>
    </xf>
    <xf numFmtId="4" fontId="5" fillId="4" borderId="9" xfId="0" applyNumberFormat="1" applyFont="1" applyFill="1" applyBorder="1" applyAlignment="1">
      <alignment vertical="top" shrinkToFit="1"/>
    </xf>
    <xf numFmtId="4" fontId="20" fillId="5" borderId="16" xfId="0" applyNumberFormat="1" applyFont="1" applyFill="1" applyBorder="1" applyAlignment="1">
      <alignment vertical="top" shrinkToFit="1"/>
    </xf>
    <xf numFmtId="4" fontId="20" fillId="4" borderId="16" xfId="0" applyNumberFormat="1" applyFont="1" applyFill="1" applyBorder="1" applyAlignment="1">
      <alignment vertical="top" shrinkToFit="1"/>
    </xf>
    <xf numFmtId="4" fontId="5" fillId="4" borderId="16" xfId="0" applyNumberFormat="1" applyFont="1" applyFill="1" applyBorder="1" applyAlignment="1">
      <alignment vertical="top" shrinkToFit="1"/>
    </xf>
    <xf numFmtId="4" fontId="4" fillId="0" borderId="18" xfId="0" applyNumberFormat="1" applyFont="1" applyBorder="1" applyAlignment="1">
      <alignment shrinkToFit="1"/>
    </xf>
    <xf numFmtId="4" fontId="0" fillId="0" borderId="24" xfId="0" applyNumberFormat="1" applyBorder="1" applyAlignment="1">
      <alignment shrinkToFit="1"/>
    </xf>
    <xf numFmtId="4" fontId="29" fillId="0" borderId="23" xfId="0" applyNumberFormat="1" applyFont="1" applyBorder="1" applyAlignment="1">
      <alignment horizontal="center" vertical="center" shrinkToFit="1"/>
    </xf>
    <xf numFmtId="4" fontId="29" fillId="0" borderId="2" xfId="0" applyNumberFormat="1" applyFont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center" shrinkToFit="1"/>
    </xf>
    <xf numFmtId="4" fontId="4" fillId="0" borderId="2" xfId="0" applyNumberFormat="1" applyFont="1" applyBorder="1" applyAlignment="1">
      <alignment horizontal="center" shrinkToFit="1"/>
    </xf>
    <xf numFmtId="4" fontId="4" fillId="0" borderId="4" xfId="0" applyNumberFormat="1" applyFont="1" applyBorder="1" applyAlignment="1">
      <alignment horizontal="center" shrinkToFit="1"/>
    </xf>
    <xf numFmtId="4" fontId="4" fillId="0" borderId="3" xfId="0" applyNumberFormat="1" applyFont="1" applyBorder="1" applyAlignment="1">
      <alignment horizontal="center" shrinkToFit="1"/>
    </xf>
    <xf numFmtId="4" fontId="4" fillId="0" borderId="14" xfId="0" applyNumberFormat="1" applyFont="1" applyBorder="1" applyAlignment="1">
      <alignment horizontal="center" shrinkToFit="1"/>
    </xf>
    <xf numFmtId="4" fontId="20" fillId="4" borderId="2" xfId="0" applyNumberFormat="1" applyFont="1" applyFill="1" applyBorder="1" applyAlignment="1">
      <alignment vertical="top" shrinkToFit="1"/>
    </xf>
    <xf numFmtId="4" fontId="30" fillId="4" borderId="2" xfId="0" applyNumberFormat="1" applyFont="1" applyFill="1" applyBorder="1"/>
    <xf numFmtId="0" fontId="18" fillId="0" borderId="4" xfId="0" applyFont="1" applyBorder="1"/>
    <xf numFmtId="4" fontId="2" fillId="0" borderId="0" xfId="0" applyNumberFormat="1" applyFont="1" applyBorder="1"/>
    <xf numFmtId="0" fontId="18" fillId="0" borderId="11" xfId="0" applyFont="1" applyBorder="1"/>
    <xf numFmtId="0" fontId="6" fillId="0" borderId="6" xfId="0" applyFont="1" applyBorder="1"/>
    <xf numFmtId="4" fontId="5" fillId="4" borderId="29" xfId="0" applyNumberFormat="1" applyFont="1" applyFill="1" applyBorder="1" applyAlignment="1">
      <alignment vertical="top"/>
    </xf>
    <xf numFmtId="4" fontId="6" fillId="0" borderId="3" xfId="0" applyNumberFormat="1" applyFont="1" applyBorder="1"/>
    <xf numFmtId="4" fontId="14" fillId="0" borderId="11" xfId="0" applyNumberFormat="1" applyFont="1" applyBorder="1"/>
    <xf numFmtId="4" fontId="6" fillId="0" borderId="14" xfId="0" applyNumberFormat="1" applyFont="1" applyBorder="1"/>
    <xf numFmtId="4" fontId="6" fillId="0" borderId="11" xfId="0" applyNumberFormat="1" applyFont="1" applyBorder="1"/>
    <xf numFmtId="4" fontId="6" fillId="0" borderId="1" xfId="0" applyNumberFormat="1" applyFont="1" applyBorder="1" applyAlignment="1">
      <alignment shrinkToFit="1"/>
    </xf>
    <xf numFmtId="0" fontId="14" fillId="0" borderId="4" xfId="0" applyFont="1" applyBorder="1"/>
    <xf numFmtId="4" fontId="31" fillId="4" borderId="1" xfId="0" applyNumberFormat="1" applyFont="1" applyFill="1" applyBorder="1"/>
    <xf numFmtId="4" fontId="31" fillId="0" borderId="1" xfId="0" applyNumberFormat="1" applyFont="1" applyBorder="1"/>
    <xf numFmtId="4" fontId="32" fillId="0" borderId="1" xfId="0" applyNumberFormat="1" applyFont="1" applyBorder="1"/>
    <xf numFmtId="4" fontId="32" fillId="3" borderId="1" xfId="0" applyNumberFormat="1" applyFont="1" applyFill="1" applyBorder="1"/>
    <xf numFmtId="4" fontId="6" fillId="3" borderId="17" xfId="0" applyNumberFormat="1" applyFont="1" applyFill="1" applyBorder="1" applyAlignment="1">
      <alignment shrinkToFit="1"/>
    </xf>
    <xf numFmtId="4" fontId="16" fillId="3" borderId="17" xfId="0" applyNumberFormat="1" applyFont="1" applyFill="1" applyBorder="1" applyAlignment="1">
      <alignment shrinkToFit="1"/>
    </xf>
    <xf numFmtId="4" fontId="21" fillId="5" borderId="16" xfId="0" applyNumberFormat="1" applyFont="1" applyFill="1" applyBorder="1" applyAlignment="1">
      <alignment vertical="center"/>
    </xf>
    <xf numFmtId="4" fontId="20" fillId="5" borderId="19" xfId="0" applyNumberFormat="1" applyFont="1" applyFill="1" applyBorder="1" applyAlignment="1">
      <alignment vertical="top" shrinkToFit="1"/>
    </xf>
    <xf numFmtId="4" fontId="5" fillId="9" borderId="19" xfId="0" applyNumberFormat="1" applyFont="1" applyFill="1" applyBorder="1" applyAlignment="1">
      <alignment shrinkToFit="1"/>
    </xf>
    <xf numFmtId="4" fontId="13" fillId="12" borderId="0" xfId="0" applyNumberFormat="1" applyFont="1" applyFill="1" applyBorder="1"/>
    <xf numFmtId="4" fontId="6" fillId="13" borderId="1" xfId="0" applyNumberFormat="1" applyFont="1" applyFill="1" applyBorder="1"/>
    <xf numFmtId="4" fontId="6" fillId="0" borderId="46" xfId="0" applyNumberFormat="1" applyFont="1" applyBorder="1" applyAlignment="1">
      <alignment horizontal="right"/>
    </xf>
    <xf numFmtId="4" fontId="6" fillId="0" borderId="47" xfId="0" applyNumberFormat="1" applyFont="1" applyBorder="1" applyAlignment="1">
      <alignment horizontal="right"/>
    </xf>
    <xf numFmtId="4" fontId="6" fillId="0" borderId="68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shrinkToFit="1"/>
    </xf>
    <xf numFmtId="4" fontId="2" fillId="10" borderId="46" xfId="0" applyNumberFormat="1" applyFont="1" applyFill="1" applyBorder="1" applyAlignment="1">
      <alignment horizontal="right" shrinkToFit="1"/>
    </xf>
    <xf numFmtId="4" fontId="16" fillId="0" borderId="20" xfId="0" applyNumberFormat="1" applyFont="1" applyBorder="1" applyAlignment="1">
      <alignment vertical="top"/>
    </xf>
    <xf numFmtId="4" fontId="16" fillId="0" borderId="18" xfId="0" applyNumberFormat="1" applyFont="1" applyBorder="1" applyAlignment="1">
      <alignment vertical="top"/>
    </xf>
    <xf numFmtId="4" fontId="16" fillId="0" borderId="19" xfId="0" applyNumberFormat="1" applyFont="1" applyBorder="1" applyAlignment="1">
      <alignment vertical="top"/>
    </xf>
    <xf numFmtId="0" fontId="18" fillId="4" borderId="9" xfId="0" applyFont="1" applyFill="1" applyBorder="1"/>
    <xf numFmtId="0" fontId="13" fillId="4" borderId="9" xfId="0" applyFont="1" applyFill="1" applyBorder="1"/>
    <xf numFmtId="4" fontId="20" fillId="4" borderId="9" xfId="0" applyNumberFormat="1" applyFont="1" applyFill="1" applyBorder="1" applyAlignment="1">
      <alignment vertical="top"/>
    </xf>
    <xf numFmtId="4" fontId="20" fillId="4" borderId="3" xfId="0" applyNumberFormat="1" applyFont="1" applyFill="1" applyBorder="1" applyAlignment="1">
      <alignment vertical="top"/>
    </xf>
    <xf numFmtId="4" fontId="6" fillId="4" borderId="9" xfId="0" applyNumberFormat="1" applyFont="1" applyFill="1" applyBorder="1"/>
    <xf numFmtId="4" fontId="5" fillId="4" borderId="10" xfId="0" applyNumberFormat="1" applyFont="1" applyFill="1" applyBorder="1" applyAlignment="1">
      <alignment vertical="top"/>
    </xf>
    <xf numFmtId="4" fontId="6" fillId="4" borderId="3" xfId="0" applyNumberFormat="1" applyFont="1" applyFill="1" applyBorder="1"/>
    <xf numFmtId="4" fontId="16" fillId="4" borderId="9" xfId="0" applyNumberFormat="1" applyFont="1" applyFill="1" applyBorder="1"/>
    <xf numFmtId="0" fontId="14" fillId="0" borderId="1" xfId="0" applyFont="1" applyBorder="1"/>
    <xf numFmtId="4" fontId="6" fillId="0" borderId="34" xfId="0" applyNumberFormat="1" applyFont="1" applyBorder="1"/>
    <xf numFmtId="164" fontId="16" fillId="3" borderId="17" xfId="0" applyNumberFormat="1" applyFont="1" applyFill="1" applyBorder="1" applyAlignment="1">
      <alignment shrinkToFit="1"/>
    </xf>
    <xf numFmtId="4" fontId="4" fillId="0" borderId="9" xfId="0" applyNumberFormat="1" applyFont="1" applyBorder="1" applyAlignment="1">
      <alignment horizontal="center" shrinkToFit="1"/>
    </xf>
    <xf numFmtId="1" fontId="27" fillId="10" borderId="47" xfId="0" applyNumberFormat="1" applyFont="1" applyFill="1" applyBorder="1" applyAlignment="1">
      <alignment horizontal="right" shrinkToFit="1"/>
    </xf>
    <xf numFmtId="1" fontId="8" fillId="10" borderId="47" xfId="0" applyNumberFormat="1" applyFont="1" applyFill="1" applyBorder="1" applyAlignment="1">
      <alignment horizontal="right" shrinkToFit="1"/>
    </xf>
    <xf numFmtId="0" fontId="15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shrinkToFit="1"/>
    </xf>
    <xf numFmtId="0" fontId="33" fillId="0" borderId="0" xfId="0" applyFont="1"/>
    <xf numFmtId="0" fontId="17" fillId="0" borderId="4" xfId="0" applyFont="1" applyBorder="1"/>
    <xf numFmtId="4" fontId="21" fillId="0" borderId="19" xfId="0" applyNumberFormat="1" applyFont="1" applyBorder="1" applyAlignment="1">
      <alignment vertical="top"/>
    </xf>
    <xf numFmtId="4" fontId="21" fillId="4" borderId="20" xfId="0" applyNumberFormat="1" applyFont="1" applyFill="1" applyBorder="1" applyAlignment="1">
      <alignment vertical="top"/>
    </xf>
    <xf numFmtId="4" fontId="21" fillId="5" borderId="19" xfId="0" applyNumberFormat="1" applyFont="1" applyFill="1" applyBorder="1" applyAlignment="1">
      <alignment vertical="top"/>
    </xf>
    <xf numFmtId="4" fontId="12" fillId="5" borderId="19" xfId="0" applyNumberFormat="1" applyFont="1" applyFill="1" applyBorder="1" applyAlignment="1">
      <alignment vertical="top"/>
    </xf>
    <xf numFmtId="0" fontId="14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shrinkToFit="1"/>
    </xf>
    <xf numFmtId="4" fontId="4" fillId="3" borderId="2" xfId="0" applyNumberFormat="1" applyFont="1" applyFill="1" applyBorder="1" applyAlignment="1">
      <alignment horizontal="center" shrinkToFit="1"/>
    </xf>
    <xf numFmtId="4" fontId="4" fillId="3" borderId="4" xfId="0" applyNumberFormat="1" applyFont="1" applyFill="1" applyBorder="1" applyAlignment="1">
      <alignment horizontal="center" shrinkToFit="1"/>
    </xf>
    <xf numFmtId="4" fontId="4" fillId="3" borderId="1" xfId="0" applyNumberFormat="1" applyFont="1" applyFill="1" applyBorder="1" applyAlignment="1">
      <alignment horizontal="center" shrinkToFit="1"/>
    </xf>
    <xf numFmtId="4" fontId="4" fillId="3" borderId="3" xfId="0" applyNumberFormat="1" applyFont="1" applyFill="1" applyBorder="1" applyAlignment="1">
      <alignment horizontal="center" shrinkToFit="1"/>
    </xf>
    <xf numFmtId="4" fontId="4" fillId="3" borderId="14" xfId="0" applyNumberFormat="1" applyFont="1" applyFill="1" applyBorder="1" applyAlignment="1">
      <alignment horizontal="center" shrinkToFit="1"/>
    </xf>
    <xf numFmtId="4" fontId="34" fillId="3" borderId="17" xfId="0" applyNumberFormat="1" applyFont="1" applyFill="1" applyBorder="1" applyAlignment="1">
      <alignment horizontal="center" shrinkToFit="1"/>
    </xf>
    <xf numFmtId="4" fontId="29" fillId="5" borderId="23" xfId="0" applyNumberFormat="1" applyFont="1" applyFill="1" applyBorder="1" applyAlignment="1">
      <alignment horizontal="center" vertical="center" shrinkToFit="1"/>
    </xf>
    <xf numFmtId="4" fontId="29" fillId="5" borderId="2" xfId="0" applyNumberFormat="1" applyFont="1" applyFill="1" applyBorder="1" applyAlignment="1">
      <alignment horizontal="center" vertical="center" shrinkToFit="1"/>
    </xf>
    <xf numFmtId="164" fontId="16" fillId="3" borderId="15" xfId="0" applyNumberFormat="1" applyFont="1" applyFill="1" applyBorder="1" applyAlignment="1">
      <alignment shrinkToFit="1"/>
    </xf>
    <xf numFmtId="4" fontId="5" fillId="9" borderId="19" xfId="0" applyNumberFormat="1" applyFont="1" applyFill="1" applyBorder="1"/>
    <xf numFmtId="4" fontId="4" fillId="0" borderId="4" xfId="0" applyNumberFormat="1" applyFont="1" applyBorder="1" applyAlignment="1">
      <alignment horizontal="center" wrapText="1"/>
    </xf>
    <xf numFmtId="4" fontId="35" fillId="4" borderId="1" xfId="0" applyNumberFormat="1" applyFont="1" applyFill="1" applyBorder="1"/>
    <xf numFmtId="4" fontId="35" fillId="0" borderId="1" xfId="0" applyNumberFormat="1" applyFont="1" applyBorder="1"/>
    <xf numFmtId="4" fontId="16" fillId="0" borderId="16" xfId="0" applyNumberFormat="1" applyFont="1" applyBorder="1" applyAlignment="1">
      <alignment horizontal="right"/>
    </xf>
    <xf numFmtId="4" fontId="4" fillId="10" borderId="46" xfId="0" applyNumberFormat="1" applyFont="1" applyFill="1" applyBorder="1" applyAlignment="1">
      <alignment horizontal="right"/>
    </xf>
    <xf numFmtId="4" fontId="6" fillId="0" borderId="18" xfId="0" applyNumberFormat="1" applyFont="1" applyBorder="1" applyAlignment="1">
      <alignment horizontal="right" shrinkToFit="1"/>
    </xf>
    <xf numFmtId="4" fontId="6" fillId="0" borderId="35" xfId="0" applyNumberFormat="1" applyFont="1" applyBorder="1" applyAlignment="1">
      <alignment horizontal="right" shrinkToFit="1"/>
    </xf>
    <xf numFmtId="0" fontId="16" fillId="0" borderId="25" xfId="0" applyFont="1" applyBorder="1"/>
    <xf numFmtId="0" fontId="14" fillId="0" borderId="49" xfId="0" applyFont="1" applyBorder="1" applyAlignment="1">
      <alignment horizontal="left" vertical="center" wrapText="1"/>
    </xf>
    <xf numFmtId="4" fontId="6" fillId="0" borderId="66" xfId="0" applyNumberFormat="1" applyFont="1" applyBorder="1" applyAlignment="1"/>
    <xf numFmtId="4" fontId="6" fillId="0" borderId="18" xfId="0" applyNumberFormat="1" applyFont="1" applyBorder="1" applyAlignment="1"/>
    <xf numFmtId="4" fontId="6" fillId="0" borderId="67" xfId="0" applyNumberFormat="1" applyFont="1" applyBorder="1" applyAlignment="1"/>
    <xf numFmtId="0" fontId="0" fillId="4" borderId="0" xfId="0" applyFill="1"/>
    <xf numFmtId="0" fontId="6" fillId="0" borderId="28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4" fontId="3" fillId="6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4" fontId="16" fillId="4" borderId="20" xfId="0" applyNumberFormat="1" applyFont="1" applyFill="1" applyBorder="1" applyAlignment="1">
      <alignment horizontal="center"/>
    </xf>
    <xf numFmtId="4" fontId="16" fillId="4" borderId="19" xfId="0" applyNumberFormat="1" applyFont="1" applyFill="1" applyBorder="1" applyAlignment="1">
      <alignment horizontal="center"/>
    </xf>
    <xf numFmtId="4" fontId="6" fillId="4" borderId="20" xfId="0" applyNumberFormat="1" applyFont="1" applyFill="1" applyBorder="1" applyAlignment="1">
      <alignment horizontal="center"/>
    </xf>
    <xf numFmtId="4" fontId="6" fillId="4" borderId="18" xfId="0" applyNumberFormat="1" applyFont="1" applyFill="1" applyBorder="1" applyAlignment="1">
      <alignment horizontal="center"/>
    </xf>
    <xf numFmtId="4" fontId="6" fillId="4" borderId="19" xfId="0" applyNumberFormat="1" applyFont="1" applyFill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textRotation="90"/>
    </xf>
    <xf numFmtId="0" fontId="4" fillId="2" borderId="23" xfId="0" applyFont="1" applyFill="1" applyBorder="1" applyAlignment="1">
      <alignment horizontal="center" textRotation="90"/>
    </xf>
    <xf numFmtId="0" fontId="4" fillId="2" borderId="11" xfId="0" applyFont="1" applyFill="1" applyBorder="1" applyAlignment="1">
      <alignment horizontal="center" textRotation="90"/>
    </xf>
    <xf numFmtId="0" fontId="4" fillId="2" borderId="13" xfId="0" applyFont="1" applyFill="1" applyBorder="1" applyAlignment="1">
      <alignment horizontal="center" textRotation="90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 vertical="top"/>
    </xf>
    <xf numFmtId="4" fontId="16" fillId="0" borderId="18" xfId="0" applyNumberFormat="1" applyFont="1" applyBorder="1" applyAlignment="1">
      <alignment horizontal="center" vertical="top"/>
    </xf>
    <xf numFmtId="4" fontId="16" fillId="0" borderId="19" xfId="0" applyNumberFormat="1" applyFont="1" applyBorder="1" applyAlignment="1">
      <alignment horizontal="center" vertical="top"/>
    </xf>
    <xf numFmtId="0" fontId="17" fillId="0" borderId="2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4" fontId="6" fillId="0" borderId="20" xfId="0" applyNumberFormat="1" applyFont="1" applyBorder="1" applyAlignment="1">
      <alignment horizontal="center" shrinkToFit="1"/>
    </xf>
    <xf numFmtId="4" fontId="6" fillId="0" borderId="19" xfId="0" applyNumberFormat="1" applyFont="1" applyBorder="1" applyAlignment="1">
      <alignment horizontal="center" shrinkToFit="1"/>
    </xf>
    <xf numFmtId="0" fontId="24" fillId="0" borderId="0" xfId="0" applyFont="1" applyBorder="1" applyAlignment="1">
      <alignment horizontal="center"/>
    </xf>
    <xf numFmtId="0" fontId="15" fillId="10" borderId="48" xfId="0" applyFont="1" applyFill="1" applyBorder="1" applyAlignment="1">
      <alignment horizontal="left" vertical="center" wrapText="1"/>
    </xf>
    <xf numFmtId="0" fontId="15" fillId="10" borderId="44" xfId="0" applyFont="1" applyFill="1" applyBorder="1" applyAlignment="1">
      <alignment horizontal="left" vertical="center" wrapText="1"/>
    </xf>
    <xf numFmtId="0" fontId="18" fillId="10" borderId="48" xfId="0" applyFont="1" applyFill="1" applyBorder="1" applyAlignment="1">
      <alignment horizontal="left"/>
    </xf>
    <xf numFmtId="0" fontId="18" fillId="10" borderId="44" xfId="0" applyFont="1" applyFill="1" applyBorder="1" applyAlignment="1">
      <alignment horizontal="left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19" fillId="10" borderId="48" xfId="0" applyFont="1" applyFill="1" applyBorder="1" applyAlignment="1">
      <alignment horizontal="left" vertical="center" wrapText="1"/>
    </xf>
    <xf numFmtId="0" fontId="19" fillId="10" borderId="44" xfId="0" applyFont="1" applyFill="1" applyBorder="1" applyAlignment="1">
      <alignment horizontal="left" vertical="center" wrapText="1"/>
    </xf>
    <xf numFmtId="4" fontId="36" fillId="0" borderId="17" xfId="0" applyNumberFormat="1" applyFont="1" applyBorder="1" applyAlignment="1">
      <alignment horizontal="center" shrinkToFit="1"/>
    </xf>
    <xf numFmtId="4" fontId="22" fillId="4" borderId="0" xfId="0" applyNumberFormat="1" applyFont="1" applyFill="1" applyBorder="1" applyAlignment="1">
      <alignment vertical="top" wrapText="1" shrinkToFit="1"/>
    </xf>
    <xf numFmtId="4" fontId="37" fillId="5" borderId="9" xfId="0" applyNumberFormat="1" applyFont="1" applyFill="1" applyBorder="1" applyAlignment="1">
      <alignment wrapText="1" shrinkToFit="1"/>
    </xf>
    <xf numFmtId="0" fontId="38" fillId="0" borderId="2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5"/>
  <sheetViews>
    <sheetView topLeftCell="A193" zoomScaleNormal="100" workbookViewId="0">
      <selection activeCell="H207" sqref="H207"/>
    </sheetView>
  </sheetViews>
  <sheetFormatPr defaultRowHeight="16.5" x14ac:dyDescent="0.3"/>
  <cols>
    <col min="1" max="1" width="6.85546875" style="89" customWidth="1"/>
    <col min="2" max="2" width="16.85546875" style="90" customWidth="1"/>
    <col min="3" max="4" width="8.7109375" customWidth="1"/>
    <col min="5" max="5" width="3.85546875" customWidth="1"/>
    <col min="6" max="7" width="7.7109375" customWidth="1"/>
    <col min="8" max="8" width="4.28515625" bestFit="1" customWidth="1"/>
    <col min="9" max="10" width="7.7109375" customWidth="1"/>
    <col min="11" max="11" width="4.28515625" style="179" bestFit="1" customWidth="1"/>
    <col min="12" max="13" width="8.7109375" customWidth="1"/>
    <col min="14" max="14" width="3.7109375" customWidth="1"/>
    <col min="15" max="16" width="8.7109375" customWidth="1"/>
    <col min="17" max="17" width="3.7109375" customWidth="1"/>
    <col min="18" max="19" width="7.7109375" customWidth="1"/>
    <col min="20" max="20" width="3.7109375" customWidth="1"/>
    <col min="21" max="22" width="11.7109375" bestFit="1" customWidth="1"/>
    <col min="23" max="23" width="3.7109375" customWidth="1"/>
    <col min="24" max="25" width="8.7109375" customWidth="1"/>
    <col min="26" max="26" width="3.7109375" customWidth="1"/>
    <col min="27" max="28" width="7.7109375" customWidth="1"/>
    <col min="29" max="29" width="4.42578125" customWidth="1"/>
    <col min="30" max="31" width="6.7109375" customWidth="1"/>
    <col min="32" max="32" width="9.7109375" customWidth="1"/>
  </cols>
  <sheetData>
    <row r="1" spans="1:34" x14ac:dyDescent="0.3">
      <c r="A1" s="89" t="s">
        <v>0</v>
      </c>
      <c r="C1" s="467" t="s">
        <v>247</v>
      </c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34" t="s">
        <v>218</v>
      </c>
      <c r="R1" s="434"/>
      <c r="S1" s="434"/>
      <c r="X1" s="317" t="s">
        <v>219</v>
      </c>
    </row>
    <row r="2" spans="1:34" ht="6.75" customHeight="1" x14ac:dyDescent="0.3"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17"/>
      <c r="R2" s="17"/>
    </row>
    <row r="3" spans="1:34" ht="9" customHeight="1" x14ac:dyDescent="0.3"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18"/>
      <c r="R3" s="18"/>
    </row>
    <row r="4" spans="1:34" ht="12" customHeight="1" x14ac:dyDescent="0.25">
      <c r="A4" s="453" t="s">
        <v>86</v>
      </c>
      <c r="B4" s="454"/>
      <c r="C4" s="459" t="s">
        <v>133</v>
      </c>
      <c r="D4" s="462" t="s">
        <v>132</v>
      </c>
      <c r="E4" s="463" t="s">
        <v>130</v>
      </c>
      <c r="F4" s="452" t="s">
        <v>248</v>
      </c>
      <c r="G4" s="432"/>
      <c r="H4" s="463" t="s">
        <v>130</v>
      </c>
      <c r="I4" s="432" t="s">
        <v>249</v>
      </c>
      <c r="J4" s="433"/>
      <c r="K4" s="465" t="s">
        <v>130</v>
      </c>
      <c r="L4" s="452" t="s">
        <v>251</v>
      </c>
      <c r="M4" s="433"/>
      <c r="N4" s="463" t="s">
        <v>130</v>
      </c>
      <c r="O4" s="432" t="s">
        <v>250</v>
      </c>
      <c r="P4" s="433"/>
      <c r="Q4" s="465" t="s">
        <v>130</v>
      </c>
      <c r="R4" s="452" t="s">
        <v>252</v>
      </c>
      <c r="S4" s="433"/>
      <c r="T4" s="463" t="s">
        <v>130</v>
      </c>
      <c r="U4" s="432" t="s">
        <v>253</v>
      </c>
      <c r="V4" s="433"/>
      <c r="W4" s="465" t="s">
        <v>130</v>
      </c>
      <c r="X4" s="452" t="s">
        <v>254</v>
      </c>
      <c r="Y4" s="433"/>
      <c r="Z4" s="463" t="s">
        <v>130</v>
      </c>
      <c r="AA4" s="432" t="s">
        <v>255</v>
      </c>
      <c r="AB4" s="433"/>
      <c r="AC4" s="465" t="s">
        <v>130</v>
      </c>
      <c r="AD4" s="452" t="s">
        <v>256</v>
      </c>
      <c r="AE4" s="471"/>
    </row>
    <row r="5" spans="1:34" ht="12" customHeight="1" x14ac:dyDescent="0.25">
      <c r="A5" s="455"/>
      <c r="B5" s="456"/>
      <c r="C5" s="460"/>
      <c r="D5" s="462"/>
      <c r="E5" s="464"/>
      <c r="F5" s="452" t="s">
        <v>121</v>
      </c>
      <c r="G5" s="432"/>
      <c r="H5" s="464"/>
      <c r="I5" s="432" t="s">
        <v>122</v>
      </c>
      <c r="J5" s="433"/>
      <c r="K5" s="466"/>
      <c r="L5" s="452" t="s">
        <v>123</v>
      </c>
      <c r="M5" s="433"/>
      <c r="N5" s="464"/>
      <c r="O5" s="432" t="s">
        <v>124</v>
      </c>
      <c r="P5" s="433"/>
      <c r="Q5" s="466"/>
      <c r="R5" s="476" t="s">
        <v>125</v>
      </c>
      <c r="S5" s="477"/>
      <c r="T5" s="464"/>
      <c r="U5" s="469" t="s">
        <v>126</v>
      </c>
      <c r="V5" s="470"/>
      <c r="W5" s="466"/>
      <c r="X5" s="472" t="s">
        <v>127</v>
      </c>
      <c r="Y5" s="470"/>
      <c r="Z5" s="464"/>
      <c r="AA5" s="469" t="s">
        <v>128</v>
      </c>
      <c r="AB5" s="470"/>
      <c r="AC5" s="466"/>
      <c r="AD5" s="472" t="s">
        <v>129</v>
      </c>
      <c r="AE5" s="473"/>
    </row>
    <row r="6" spans="1:34" ht="12" customHeight="1" x14ac:dyDescent="0.25">
      <c r="A6" s="457"/>
      <c r="B6" s="458"/>
      <c r="C6" s="461"/>
      <c r="D6" s="462"/>
      <c r="E6" s="28" t="s">
        <v>131</v>
      </c>
      <c r="F6" s="27" t="s">
        <v>119</v>
      </c>
      <c r="G6" s="19" t="s">
        <v>120</v>
      </c>
      <c r="H6" s="28" t="s">
        <v>131</v>
      </c>
      <c r="I6" s="22" t="s">
        <v>119</v>
      </c>
      <c r="J6" s="7" t="s">
        <v>120</v>
      </c>
      <c r="K6" s="9" t="s">
        <v>131</v>
      </c>
      <c r="L6" s="27" t="s">
        <v>119</v>
      </c>
      <c r="M6" s="7" t="s">
        <v>120</v>
      </c>
      <c r="N6" s="28" t="s">
        <v>131</v>
      </c>
      <c r="O6" s="22" t="s">
        <v>119</v>
      </c>
      <c r="P6" s="7" t="s">
        <v>120</v>
      </c>
      <c r="Q6" s="19" t="s">
        <v>131</v>
      </c>
      <c r="R6" s="27" t="s">
        <v>119</v>
      </c>
      <c r="S6" s="7" t="s">
        <v>120</v>
      </c>
      <c r="T6" s="28" t="s">
        <v>131</v>
      </c>
      <c r="U6" s="22" t="s">
        <v>119</v>
      </c>
      <c r="V6" s="7" t="s">
        <v>120</v>
      </c>
      <c r="W6" s="19" t="s">
        <v>131</v>
      </c>
      <c r="X6" s="27" t="s">
        <v>119</v>
      </c>
      <c r="Y6" s="7" t="s">
        <v>120</v>
      </c>
      <c r="Z6" s="28" t="s">
        <v>131</v>
      </c>
      <c r="AA6" s="49" t="s">
        <v>119</v>
      </c>
      <c r="AB6" s="9" t="s">
        <v>120</v>
      </c>
      <c r="AC6" s="19" t="s">
        <v>131</v>
      </c>
      <c r="AD6" s="63" t="s">
        <v>222</v>
      </c>
      <c r="AE6" s="64" t="s">
        <v>120</v>
      </c>
      <c r="AH6" t="s">
        <v>19</v>
      </c>
    </row>
    <row r="7" spans="1:34" ht="20.100000000000001" customHeight="1" x14ac:dyDescent="0.25">
      <c r="A7" s="474" t="s">
        <v>221</v>
      </c>
      <c r="B7" s="475"/>
      <c r="C7" s="340">
        <v>8990951.0999999996</v>
      </c>
      <c r="D7" s="341">
        <v>7713682.3099999996</v>
      </c>
      <c r="E7" s="389">
        <f>SUM(D7/C7)*100</f>
        <v>85.793841209969429</v>
      </c>
      <c r="F7" s="342">
        <v>125000</v>
      </c>
      <c r="G7" s="343">
        <f>G197</f>
        <v>95000</v>
      </c>
      <c r="H7" s="389">
        <f>SUM(G7/F7)*100</f>
        <v>76</v>
      </c>
      <c r="I7" s="344">
        <v>286440.57</v>
      </c>
      <c r="J7" s="165">
        <v>34609.25</v>
      </c>
      <c r="K7" s="389">
        <f>SUM(J7/I7)*100</f>
        <v>12.082523784951272</v>
      </c>
      <c r="L7" s="342">
        <v>781819</v>
      </c>
      <c r="M7" s="165">
        <v>781819</v>
      </c>
      <c r="N7" s="389">
        <f>SUM(M7/L7)*100</f>
        <v>100</v>
      </c>
      <c r="O7" s="344">
        <v>336800</v>
      </c>
      <c r="P7" s="165">
        <v>187138.89</v>
      </c>
      <c r="Q7" s="389">
        <f>SUM(P7/O7)*100</f>
        <v>55.563803444180529</v>
      </c>
      <c r="R7" s="342">
        <v>29495.24</v>
      </c>
      <c r="S7" s="165">
        <v>18993.599999999999</v>
      </c>
      <c r="T7" s="389">
        <f>SUM(S7/R7)*100</f>
        <v>64.395475337715496</v>
      </c>
      <c r="U7" s="344">
        <v>6882840.5</v>
      </c>
      <c r="V7" s="165">
        <v>6338087.8700000001</v>
      </c>
      <c r="W7" s="389">
        <f>SUM(V7/U7)*100</f>
        <v>92.085351534733377</v>
      </c>
      <c r="X7" s="342">
        <v>458794.99</v>
      </c>
      <c r="Y7" s="165">
        <v>180296.9</v>
      </c>
      <c r="Z7" s="389">
        <f>SUM(Y7/X7)*100</f>
        <v>39.297922586295023</v>
      </c>
      <c r="AA7" s="345">
        <v>89760.8</v>
      </c>
      <c r="AB7" s="343">
        <v>77736.800000000003</v>
      </c>
      <c r="AC7" s="389">
        <f>SUM(AB7/AA7)*100</f>
        <v>86.604397465263233</v>
      </c>
      <c r="AD7" s="346">
        <v>94079.12</v>
      </c>
      <c r="AE7" s="498">
        <v>4760.8</v>
      </c>
      <c r="AF7" s="396"/>
    </row>
    <row r="8" spans="1:34" ht="20.100000000000001" customHeight="1" x14ac:dyDescent="0.25">
      <c r="A8" s="394">
        <v>31</v>
      </c>
      <c r="B8" s="403" t="s">
        <v>261</v>
      </c>
      <c r="C8" s="412">
        <f>SUM(F8,I8,L8,O8,R8,U8,X8,AA8)</f>
        <v>2000</v>
      </c>
      <c r="D8" s="413">
        <f t="shared" ref="D8" si="0">SUM(G8,J8,M8,P8,S8,V8,Y8,AB8,AE8)</f>
        <v>600.04999999999995</v>
      </c>
      <c r="E8" s="389">
        <f>SUM(D8/C8)*100</f>
        <v>30.002499999999998</v>
      </c>
      <c r="F8" s="405"/>
      <c r="G8" s="406"/>
      <c r="H8" s="389"/>
      <c r="I8" s="407"/>
      <c r="J8" s="408">
        <f>J9+J10</f>
        <v>600.04999999999995</v>
      </c>
      <c r="K8" s="389"/>
      <c r="L8" s="405"/>
      <c r="M8" s="408"/>
      <c r="N8" s="389"/>
      <c r="O8" s="407"/>
      <c r="P8" s="408"/>
      <c r="Q8" s="389"/>
      <c r="R8" s="405"/>
      <c r="S8" s="408"/>
      <c r="T8" s="389"/>
      <c r="U8" s="407">
        <v>2000</v>
      </c>
      <c r="V8" s="408"/>
      <c r="W8" s="389"/>
      <c r="X8" s="405"/>
      <c r="Y8" s="408"/>
      <c r="Z8" s="389"/>
      <c r="AA8" s="409"/>
      <c r="AB8" s="406"/>
      <c r="AC8" s="389"/>
      <c r="AD8" s="410"/>
      <c r="AE8" s="411"/>
      <c r="AF8" s="396"/>
    </row>
    <row r="9" spans="1:34" ht="20.100000000000001" customHeight="1" x14ac:dyDescent="0.25">
      <c r="A9" s="404">
        <v>31212</v>
      </c>
      <c r="B9" s="402" t="s">
        <v>259</v>
      </c>
      <c r="C9" s="340"/>
      <c r="D9" s="341"/>
      <c r="E9" s="389"/>
      <c r="F9" s="342"/>
      <c r="G9" s="343"/>
      <c r="H9" s="389"/>
      <c r="I9" s="344"/>
      <c r="J9" s="165">
        <v>600</v>
      </c>
      <c r="K9" s="389"/>
      <c r="L9" s="342"/>
      <c r="M9" s="165"/>
      <c r="N9" s="389"/>
      <c r="O9" s="344"/>
      <c r="P9" s="165"/>
      <c r="Q9" s="389"/>
      <c r="R9" s="342"/>
      <c r="S9" s="165"/>
      <c r="T9" s="389"/>
      <c r="U9" s="344"/>
      <c r="V9" s="165"/>
      <c r="W9" s="389"/>
      <c r="X9" s="342"/>
      <c r="Y9" s="165"/>
      <c r="Z9" s="389"/>
      <c r="AA9" s="345"/>
      <c r="AB9" s="343"/>
      <c r="AC9" s="389"/>
      <c r="AD9" s="346"/>
      <c r="AE9" s="395"/>
      <c r="AF9" s="396"/>
    </row>
    <row r="10" spans="1:34" ht="22.5" customHeight="1" x14ac:dyDescent="0.25">
      <c r="A10" s="404">
        <v>31311</v>
      </c>
      <c r="B10" s="402" t="s">
        <v>260</v>
      </c>
      <c r="C10" s="340"/>
      <c r="D10" s="341"/>
      <c r="E10" s="389"/>
      <c r="F10" s="342"/>
      <c r="G10" s="343"/>
      <c r="H10" s="389"/>
      <c r="I10" s="344"/>
      <c r="J10" s="165">
        <v>0.05</v>
      </c>
      <c r="K10" s="389"/>
      <c r="L10" s="342"/>
      <c r="M10" s="165"/>
      <c r="N10" s="389"/>
      <c r="O10" s="344"/>
      <c r="P10" s="165"/>
      <c r="Q10" s="389"/>
      <c r="R10" s="342"/>
      <c r="S10" s="165"/>
      <c r="T10" s="389"/>
      <c r="U10" s="344"/>
      <c r="V10" s="165"/>
      <c r="W10" s="389"/>
      <c r="X10" s="342"/>
      <c r="Y10" s="165"/>
      <c r="Z10" s="389"/>
      <c r="AA10" s="345"/>
      <c r="AB10" s="343"/>
      <c r="AC10" s="389"/>
      <c r="AD10" s="346"/>
      <c r="AE10" s="395"/>
      <c r="AF10" s="396"/>
    </row>
    <row r="11" spans="1:34" ht="18" customHeight="1" x14ac:dyDescent="0.25">
      <c r="A11" s="450" t="s">
        <v>148</v>
      </c>
      <c r="B11" s="451"/>
      <c r="C11" s="121">
        <f>SUM(F11,I11,L11,O11,R11,U11,X11,AA11)</f>
        <v>116500</v>
      </c>
      <c r="D11" s="120">
        <f t="shared" ref="D11:D64" si="1">SUM(G11,J11,M11,P11,S11,V11,Y11,AB11,AE11)</f>
        <v>164763.06999999998</v>
      </c>
      <c r="E11" s="389">
        <f>SUM(D11/C11)*100</f>
        <v>141.42752789699568</v>
      </c>
      <c r="F11" s="123">
        <v>0</v>
      </c>
      <c r="G11" s="124">
        <f t="shared" ref="G11:AE11" si="2">SUM(G12:G27)</f>
        <v>0</v>
      </c>
      <c r="H11" s="122"/>
      <c r="I11" s="125">
        <v>15000</v>
      </c>
      <c r="J11" s="126">
        <f t="shared" si="2"/>
        <v>6984</v>
      </c>
      <c r="K11" s="389">
        <f>SUM(J11/I11)*100</f>
        <v>46.56</v>
      </c>
      <c r="L11" s="127">
        <v>40000</v>
      </c>
      <c r="M11" s="126">
        <f>SUM(M12:M27)</f>
        <v>30545.319999999996</v>
      </c>
      <c r="N11" s="389">
        <f>SUM(M11/L11)*100</f>
        <v>76.363299999999995</v>
      </c>
      <c r="O11" s="125">
        <v>6500</v>
      </c>
      <c r="P11" s="126">
        <f t="shared" si="2"/>
        <v>3910</v>
      </c>
      <c r="Q11" s="389">
        <f>SUM(P11/O11)*100</f>
        <v>60.15384615384616</v>
      </c>
      <c r="R11" s="127"/>
      <c r="S11" s="126">
        <f t="shared" si="2"/>
        <v>5205.2299999999996</v>
      </c>
      <c r="T11" s="122"/>
      <c r="U11" s="125">
        <v>5000</v>
      </c>
      <c r="V11" s="126">
        <f>SUM(V12:V28)</f>
        <v>1039</v>
      </c>
      <c r="W11" s="389">
        <f>SUM(V11/U11)*100</f>
        <v>20.78</v>
      </c>
      <c r="X11" s="127">
        <v>47000</v>
      </c>
      <c r="Y11" s="126">
        <f>SUM(Y12:Y28)</f>
        <v>116876.51999999999</v>
      </c>
      <c r="Z11" s="389">
        <f>SUM(Y11/X11)*100</f>
        <v>248.67344680851059</v>
      </c>
      <c r="AA11" s="125">
        <v>3000</v>
      </c>
      <c r="AB11" s="126">
        <f t="shared" si="2"/>
        <v>203</v>
      </c>
      <c r="AC11" s="389">
        <f>SUM(AB11/AA11)*100</f>
        <v>6.7666666666666666</v>
      </c>
      <c r="AD11" s="127"/>
      <c r="AE11" s="122">
        <f t="shared" si="2"/>
        <v>0</v>
      </c>
    </row>
    <row r="12" spans="1:34" ht="18" customHeight="1" x14ac:dyDescent="0.25">
      <c r="A12" s="91">
        <v>32111</v>
      </c>
      <c r="B12" s="92" t="s">
        <v>1</v>
      </c>
      <c r="C12" s="129"/>
      <c r="D12" s="128">
        <f t="shared" si="1"/>
        <v>22246.85</v>
      </c>
      <c r="E12" s="129"/>
      <c r="F12" s="130"/>
      <c r="G12" s="131"/>
      <c r="H12" s="132"/>
      <c r="I12" s="133"/>
      <c r="J12" s="134">
        <v>324</v>
      </c>
      <c r="K12" s="171"/>
      <c r="L12" s="478"/>
      <c r="M12" s="134">
        <v>18705.849999999999</v>
      </c>
      <c r="N12" s="132"/>
      <c r="O12" s="133"/>
      <c r="P12" s="134">
        <v>2215</v>
      </c>
      <c r="Q12" s="131"/>
      <c r="R12" s="135"/>
      <c r="S12" s="134"/>
      <c r="T12" s="132"/>
      <c r="U12" s="133"/>
      <c r="V12" s="134">
        <v>799</v>
      </c>
      <c r="W12" s="131"/>
      <c r="X12" s="135"/>
      <c r="Y12" s="134"/>
      <c r="Z12" s="132"/>
      <c r="AA12" s="133"/>
      <c r="AB12" s="134">
        <v>203</v>
      </c>
      <c r="AC12" s="131"/>
      <c r="AD12" s="135"/>
      <c r="AE12" s="132"/>
    </row>
    <row r="13" spans="1:34" ht="18" customHeight="1" x14ac:dyDescent="0.25">
      <c r="A13" s="91">
        <v>321113</v>
      </c>
      <c r="B13" s="92" t="s">
        <v>230</v>
      </c>
      <c r="C13" s="129"/>
      <c r="D13" s="128">
        <f t="shared" si="1"/>
        <v>0</v>
      </c>
      <c r="E13" s="129"/>
      <c r="F13" s="130"/>
      <c r="G13" s="131"/>
      <c r="H13" s="132"/>
      <c r="I13" s="133"/>
      <c r="J13" s="134"/>
      <c r="K13" s="171"/>
      <c r="L13" s="479"/>
      <c r="M13" s="134"/>
      <c r="N13" s="132"/>
      <c r="O13" s="133"/>
      <c r="P13" s="134"/>
      <c r="Q13" s="131"/>
      <c r="R13" s="135"/>
      <c r="S13" s="134"/>
      <c r="T13" s="132"/>
      <c r="U13" s="133"/>
      <c r="V13" s="134"/>
      <c r="W13" s="131"/>
      <c r="X13" s="135"/>
      <c r="Y13" s="134"/>
      <c r="Z13" s="132"/>
      <c r="AA13" s="133"/>
      <c r="AB13" s="134"/>
      <c r="AC13" s="131"/>
      <c r="AD13" s="135"/>
      <c r="AE13" s="132"/>
      <c r="AG13" t="s">
        <v>19</v>
      </c>
    </row>
    <row r="14" spans="1:34" ht="18" customHeight="1" x14ac:dyDescent="0.25">
      <c r="A14" s="91">
        <v>321115</v>
      </c>
      <c r="B14" s="92" t="s">
        <v>229</v>
      </c>
      <c r="C14" s="129"/>
      <c r="D14" s="128">
        <f t="shared" si="1"/>
        <v>0</v>
      </c>
      <c r="E14" s="129"/>
      <c r="F14" s="130"/>
      <c r="G14" s="131"/>
      <c r="H14" s="132"/>
      <c r="I14" s="133"/>
      <c r="J14" s="134"/>
      <c r="K14" s="171"/>
      <c r="L14" s="479"/>
      <c r="M14" s="134"/>
      <c r="N14" s="132"/>
      <c r="O14" s="133"/>
      <c r="P14" s="134"/>
      <c r="Q14" s="131"/>
      <c r="R14" s="135"/>
      <c r="S14" s="134"/>
      <c r="T14" s="132"/>
      <c r="U14" s="133"/>
      <c r="V14" s="134"/>
      <c r="W14" s="131"/>
      <c r="X14" s="135"/>
      <c r="Y14" s="362"/>
      <c r="Z14" s="132"/>
      <c r="AA14" s="133"/>
      <c r="AB14" s="134"/>
      <c r="AC14" s="131"/>
      <c r="AD14" s="135"/>
      <c r="AE14" s="132"/>
    </row>
    <row r="15" spans="1:34" ht="18" customHeight="1" x14ac:dyDescent="0.25">
      <c r="A15" s="91">
        <v>32112</v>
      </c>
      <c r="B15" s="92" t="s">
        <v>2</v>
      </c>
      <c r="C15" s="129"/>
      <c r="D15" s="128">
        <f t="shared" si="1"/>
        <v>12980.689999999999</v>
      </c>
      <c r="E15" s="129"/>
      <c r="F15" s="130"/>
      <c r="G15" s="131"/>
      <c r="H15" s="132"/>
      <c r="I15" s="133"/>
      <c r="J15" s="134">
        <v>6660</v>
      </c>
      <c r="K15" s="171"/>
      <c r="L15" s="479"/>
      <c r="M15" s="134">
        <v>1115.46</v>
      </c>
      <c r="N15" s="132"/>
      <c r="O15" s="133"/>
      <c r="P15" s="134"/>
      <c r="Q15" s="131"/>
      <c r="R15" s="135"/>
      <c r="S15" s="134">
        <v>5205.2299999999996</v>
      </c>
      <c r="T15" s="132"/>
      <c r="U15" s="133"/>
      <c r="V15" s="134"/>
      <c r="W15" s="131"/>
      <c r="X15" s="135"/>
      <c r="Y15" s="134"/>
      <c r="Z15" s="132"/>
      <c r="AA15" s="133"/>
      <c r="AB15" s="134"/>
      <c r="AC15" s="131"/>
      <c r="AD15" s="135"/>
      <c r="AE15" s="132"/>
    </row>
    <row r="16" spans="1:34" ht="18" customHeight="1" x14ac:dyDescent="0.25">
      <c r="A16" s="91">
        <v>321123</v>
      </c>
      <c r="B16" s="92" t="s">
        <v>272</v>
      </c>
      <c r="C16" s="129"/>
      <c r="D16" s="128">
        <f t="shared" si="1"/>
        <v>9342.5400000000009</v>
      </c>
      <c r="E16" s="129"/>
      <c r="F16" s="130"/>
      <c r="G16" s="131"/>
      <c r="H16" s="132"/>
      <c r="I16" s="133"/>
      <c r="J16" s="134"/>
      <c r="K16" s="171"/>
      <c r="L16" s="479"/>
      <c r="M16" s="134"/>
      <c r="N16" s="132"/>
      <c r="O16" s="133"/>
      <c r="P16" s="134"/>
      <c r="Q16" s="131"/>
      <c r="R16" s="135"/>
      <c r="S16" s="134"/>
      <c r="T16" s="132"/>
      <c r="U16" s="133"/>
      <c r="V16" s="134"/>
      <c r="W16" s="131"/>
      <c r="X16" s="135"/>
      <c r="Y16" s="134">
        <v>9342.5400000000009</v>
      </c>
      <c r="Z16" s="132"/>
      <c r="AA16" s="133"/>
      <c r="AB16" s="134"/>
      <c r="AC16" s="131"/>
      <c r="AD16" s="135"/>
      <c r="AE16" s="132"/>
    </row>
    <row r="17" spans="1:32" ht="18" customHeight="1" x14ac:dyDescent="0.25">
      <c r="A17" s="91">
        <v>321125</v>
      </c>
      <c r="B17" s="92" t="s">
        <v>271</v>
      </c>
      <c r="C17" s="129"/>
      <c r="D17" s="128"/>
      <c r="E17" s="129"/>
      <c r="F17" s="130"/>
      <c r="G17" s="131"/>
      <c r="H17" s="132"/>
      <c r="I17" s="133"/>
      <c r="J17" s="134"/>
      <c r="K17" s="171"/>
      <c r="L17" s="479"/>
      <c r="M17" s="134"/>
      <c r="N17" s="132"/>
      <c r="O17" s="133"/>
      <c r="P17" s="134"/>
      <c r="Q17" s="131"/>
      <c r="R17" s="135"/>
      <c r="S17" s="134"/>
      <c r="T17" s="132"/>
      <c r="U17" s="133"/>
      <c r="V17" s="134"/>
      <c r="W17" s="131"/>
      <c r="X17" s="135"/>
      <c r="Y17" s="134">
        <v>10076.799999999999</v>
      </c>
      <c r="Z17" s="132"/>
      <c r="AA17" s="133"/>
      <c r="AB17" s="134"/>
      <c r="AC17" s="131"/>
      <c r="AD17" s="135"/>
      <c r="AE17" s="132"/>
    </row>
    <row r="18" spans="1:32" ht="18" customHeight="1" x14ac:dyDescent="0.25">
      <c r="A18" s="91">
        <v>32113</v>
      </c>
      <c r="B18" s="92" t="s">
        <v>3</v>
      </c>
      <c r="C18" s="129"/>
      <c r="D18" s="128">
        <f t="shared" si="1"/>
        <v>0</v>
      </c>
      <c r="E18" s="129"/>
      <c r="F18" s="130"/>
      <c r="G18" s="131"/>
      <c r="H18" s="132"/>
      <c r="I18" s="133"/>
      <c r="J18" s="134"/>
      <c r="K18" s="171"/>
      <c r="L18" s="479"/>
      <c r="M18" s="134"/>
      <c r="N18" s="132"/>
      <c r="O18" s="133"/>
      <c r="P18" s="134"/>
      <c r="Q18" s="131"/>
      <c r="R18" s="135"/>
      <c r="S18" s="134"/>
      <c r="T18" s="132"/>
      <c r="U18" s="133"/>
      <c r="V18" s="134"/>
      <c r="W18" s="131"/>
      <c r="X18" s="135"/>
      <c r="Y18" s="134"/>
      <c r="Z18" s="132"/>
      <c r="AA18" s="133"/>
      <c r="AB18" s="134"/>
      <c r="AC18" s="131"/>
      <c r="AD18" s="135"/>
      <c r="AE18" s="132"/>
    </row>
    <row r="19" spans="1:32" ht="18" customHeight="1" x14ac:dyDescent="0.25">
      <c r="A19" s="91">
        <v>321143</v>
      </c>
      <c r="B19" s="92" t="s">
        <v>26</v>
      </c>
      <c r="C19" s="129"/>
      <c r="D19" s="128">
        <f t="shared" si="1"/>
        <v>5488.61</v>
      </c>
      <c r="E19" s="129"/>
      <c r="F19" s="130"/>
      <c r="G19" s="131"/>
      <c r="H19" s="132"/>
      <c r="I19" s="133"/>
      <c r="J19" s="134"/>
      <c r="K19" s="171"/>
      <c r="L19" s="479"/>
      <c r="M19" s="134"/>
      <c r="N19" s="132"/>
      <c r="O19" s="133"/>
      <c r="P19" s="134"/>
      <c r="Q19" s="131"/>
      <c r="R19" s="135"/>
      <c r="S19" s="134"/>
      <c r="T19" s="132"/>
      <c r="U19" s="133"/>
      <c r="V19" s="134"/>
      <c r="W19" s="131"/>
      <c r="X19" s="135"/>
      <c r="Y19" s="134">
        <v>5488.61</v>
      </c>
      <c r="Z19" s="132"/>
      <c r="AA19" s="133"/>
      <c r="AB19" s="134"/>
      <c r="AC19" s="131"/>
      <c r="AD19" s="135"/>
      <c r="AE19" s="132"/>
    </row>
    <row r="20" spans="1:32" ht="18" customHeight="1" x14ac:dyDescent="0.25">
      <c r="A20" s="91">
        <v>321493</v>
      </c>
      <c r="B20" s="387" t="s">
        <v>224</v>
      </c>
      <c r="C20" s="129"/>
      <c r="D20" s="128">
        <f t="shared" si="1"/>
        <v>0</v>
      </c>
      <c r="E20" s="129"/>
      <c r="F20" s="130"/>
      <c r="G20" s="131"/>
      <c r="H20" s="132"/>
      <c r="I20" s="133"/>
      <c r="J20" s="134"/>
      <c r="K20" s="171"/>
      <c r="L20" s="479"/>
      <c r="M20" s="134"/>
      <c r="N20" s="132"/>
      <c r="O20" s="133"/>
      <c r="P20" s="134"/>
      <c r="Q20" s="131"/>
      <c r="R20" s="135"/>
      <c r="S20" s="134"/>
      <c r="T20" s="132"/>
      <c r="U20" s="133"/>
      <c r="V20" s="134"/>
      <c r="W20" s="131"/>
      <c r="X20" s="135"/>
      <c r="Y20" s="134"/>
      <c r="Z20" s="132"/>
      <c r="AA20" s="133"/>
      <c r="AB20" s="134"/>
      <c r="AC20" s="131"/>
      <c r="AD20" s="135"/>
      <c r="AE20" s="132"/>
    </row>
    <row r="21" spans="1:32" ht="18" customHeight="1" x14ac:dyDescent="0.25">
      <c r="A21" s="91">
        <v>321150</v>
      </c>
      <c r="B21" s="92" t="s">
        <v>88</v>
      </c>
      <c r="C21" s="129"/>
      <c r="D21" s="128">
        <f t="shared" si="1"/>
        <v>11329.21</v>
      </c>
      <c r="E21" s="129"/>
      <c r="F21" s="130"/>
      <c r="G21" s="131"/>
      <c r="H21" s="132"/>
      <c r="I21" s="133"/>
      <c r="J21" s="134"/>
      <c r="K21" s="171"/>
      <c r="L21" s="479"/>
      <c r="M21" s="134">
        <v>9394.2099999999991</v>
      </c>
      <c r="N21" s="132"/>
      <c r="O21" s="133"/>
      <c r="P21" s="134">
        <v>1695</v>
      </c>
      <c r="Q21" s="131"/>
      <c r="R21" s="135"/>
      <c r="S21" s="134"/>
      <c r="T21" s="132"/>
      <c r="U21" s="133"/>
      <c r="V21" s="134">
        <v>240</v>
      </c>
      <c r="W21" s="131"/>
      <c r="X21" s="135"/>
      <c r="Y21" s="134"/>
      <c r="Z21" s="132"/>
      <c r="AA21" s="133"/>
      <c r="AB21" s="134"/>
      <c r="AC21" s="131"/>
      <c r="AD21" s="135"/>
      <c r="AE21" s="132"/>
    </row>
    <row r="22" spans="1:32" ht="18" customHeight="1" x14ac:dyDescent="0.25">
      <c r="A22" s="91">
        <v>321151</v>
      </c>
      <c r="B22" s="92" t="s">
        <v>87</v>
      </c>
      <c r="C22" s="129"/>
      <c r="D22" s="128">
        <f t="shared" si="1"/>
        <v>1111.8</v>
      </c>
      <c r="E22" s="129"/>
      <c r="F22" s="130"/>
      <c r="G22" s="131"/>
      <c r="H22" s="132"/>
      <c r="I22" s="133"/>
      <c r="J22" s="134"/>
      <c r="K22" s="171"/>
      <c r="L22" s="479"/>
      <c r="M22" s="134">
        <v>1111.8</v>
      </c>
      <c r="N22" s="132"/>
      <c r="O22" s="133"/>
      <c r="P22" s="134"/>
      <c r="Q22" s="131"/>
      <c r="R22" s="135"/>
      <c r="S22" s="134"/>
      <c r="T22" s="132"/>
      <c r="U22" s="133"/>
      <c r="V22" s="134"/>
      <c r="W22" s="131"/>
      <c r="X22" s="135"/>
      <c r="Y22" s="134"/>
      <c r="Z22" s="132"/>
      <c r="AA22" s="133"/>
      <c r="AB22" s="134"/>
      <c r="AC22" s="131"/>
      <c r="AD22" s="135"/>
      <c r="AE22" s="132"/>
    </row>
    <row r="23" spans="1:32" ht="18" customHeight="1" x14ac:dyDescent="0.25">
      <c r="A23" s="91">
        <v>321153</v>
      </c>
      <c r="B23" s="92" t="s">
        <v>231</v>
      </c>
      <c r="C23" s="129"/>
      <c r="D23" s="128">
        <f t="shared" si="1"/>
        <v>0</v>
      </c>
      <c r="E23" s="129"/>
      <c r="F23" s="152"/>
      <c r="G23" s="131"/>
      <c r="H23" s="132"/>
      <c r="I23" s="133"/>
      <c r="J23" s="134"/>
      <c r="K23" s="171"/>
      <c r="L23" s="479"/>
      <c r="M23" s="134"/>
      <c r="N23" s="132"/>
      <c r="O23" s="133"/>
      <c r="P23" s="134"/>
      <c r="Q23" s="131"/>
      <c r="R23" s="135"/>
      <c r="S23" s="134"/>
      <c r="T23" s="132"/>
      <c r="U23" s="133"/>
      <c r="V23" s="134"/>
      <c r="W23" s="131"/>
      <c r="X23" s="135"/>
      <c r="Y23" s="134"/>
      <c r="Z23" s="132"/>
      <c r="AA23" s="133"/>
      <c r="AB23" s="134"/>
      <c r="AC23" s="131"/>
      <c r="AD23" s="135"/>
      <c r="AE23" s="132"/>
    </row>
    <row r="24" spans="1:32" ht="18" customHeight="1" x14ac:dyDescent="0.25">
      <c r="A24" s="91">
        <v>321155</v>
      </c>
      <c r="B24" s="92" t="s">
        <v>232</v>
      </c>
      <c r="C24" s="129"/>
      <c r="D24" s="128">
        <f t="shared" si="1"/>
        <v>0</v>
      </c>
      <c r="E24" s="129"/>
      <c r="F24" s="152"/>
      <c r="G24" s="131"/>
      <c r="H24" s="132"/>
      <c r="I24" s="133"/>
      <c r="J24" s="134"/>
      <c r="K24" s="171"/>
      <c r="L24" s="479"/>
      <c r="M24" s="134"/>
      <c r="N24" s="132"/>
      <c r="O24" s="133"/>
      <c r="P24" s="134"/>
      <c r="Q24" s="131"/>
      <c r="R24" s="135"/>
      <c r="S24" s="134"/>
      <c r="T24" s="132"/>
      <c r="U24" s="133"/>
      <c r="V24" s="134"/>
      <c r="W24" s="131"/>
      <c r="X24" s="135"/>
      <c r="Y24" s="362"/>
      <c r="Z24" s="132"/>
      <c r="AA24" s="133"/>
      <c r="AB24" s="134"/>
      <c r="AC24" s="131"/>
      <c r="AD24" s="135"/>
      <c r="AE24" s="132"/>
    </row>
    <row r="25" spans="1:32" ht="18" customHeight="1" x14ac:dyDescent="0.25">
      <c r="A25" s="93">
        <v>32117</v>
      </c>
      <c r="B25" s="92" t="s">
        <v>270</v>
      </c>
      <c r="C25" s="129"/>
      <c r="D25" s="128">
        <f t="shared" si="1"/>
        <v>91082.73</v>
      </c>
      <c r="E25" s="129"/>
      <c r="F25" s="130"/>
      <c r="G25" s="131"/>
      <c r="H25" s="132"/>
      <c r="I25" s="133"/>
      <c r="J25" s="134"/>
      <c r="K25" s="171"/>
      <c r="L25" s="479"/>
      <c r="M25" s="134"/>
      <c r="N25" s="132"/>
      <c r="O25" s="133"/>
      <c r="P25" s="134"/>
      <c r="Q25" s="131"/>
      <c r="R25" s="135"/>
      <c r="S25" s="134"/>
      <c r="T25" s="132"/>
      <c r="U25" s="133"/>
      <c r="V25" s="134"/>
      <c r="W25" s="131"/>
      <c r="X25" s="135"/>
      <c r="Y25" s="134">
        <v>91082.73</v>
      </c>
      <c r="Z25" s="132"/>
      <c r="AA25" s="133"/>
      <c r="AB25" s="134"/>
      <c r="AC25" s="131"/>
      <c r="AD25" s="135"/>
      <c r="AE25" s="132"/>
    </row>
    <row r="26" spans="1:32" ht="18" customHeight="1" x14ac:dyDescent="0.25">
      <c r="A26" s="93">
        <v>321193</v>
      </c>
      <c r="B26" s="92" t="s">
        <v>51</v>
      </c>
      <c r="C26" s="129"/>
      <c r="D26" s="128">
        <f t="shared" si="1"/>
        <v>885.84</v>
      </c>
      <c r="E26" s="129"/>
      <c r="F26" s="130"/>
      <c r="G26" s="131"/>
      <c r="H26" s="132"/>
      <c r="I26" s="133"/>
      <c r="J26" s="134"/>
      <c r="K26" s="171"/>
      <c r="L26" s="479"/>
      <c r="M26" s="134"/>
      <c r="N26" s="132"/>
      <c r="O26" s="133"/>
      <c r="P26" s="134"/>
      <c r="Q26" s="131"/>
      <c r="R26" s="135"/>
      <c r="S26" s="134"/>
      <c r="T26" s="132"/>
      <c r="U26" s="133"/>
      <c r="V26" s="134"/>
      <c r="W26" s="131"/>
      <c r="X26" s="135"/>
      <c r="Y26" s="134">
        <v>885.84</v>
      </c>
      <c r="Z26" s="132"/>
      <c r="AA26" s="133"/>
      <c r="AB26" s="134"/>
      <c r="AC26" s="131"/>
      <c r="AD26" s="135"/>
      <c r="AE26" s="132"/>
    </row>
    <row r="27" spans="1:32" ht="18" customHeight="1" x14ac:dyDescent="0.25">
      <c r="A27" s="91">
        <v>32119</v>
      </c>
      <c r="B27" s="92" t="s">
        <v>4</v>
      </c>
      <c r="C27" s="129"/>
      <c r="D27" s="128">
        <f t="shared" si="1"/>
        <v>218</v>
      </c>
      <c r="E27" s="129"/>
      <c r="F27" s="130"/>
      <c r="G27" s="131"/>
      <c r="H27" s="132"/>
      <c r="I27" s="133"/>
      <c r="J27" s="134"/>
      <c r="K27" s="171"/>
      <c r="L27" s="480"/>
      <c r="M27" s="134">
        <v>218</v>
      </c>
      <c r="N27" s="132"/>
      <c r="O27" s="133"/>
      <c r="P27" s="134"/>
      <c r="Q27" s="131"/>
      <c r="R27" s="135"/>
      <c r="S27" s="134"/>
      <c r="T27" s="132"/>
      <c r="U27" s="133"/>
      <c r="V27" s="134"/>
      <c r="W27" s="131"/>
      <c r="X27" s="135"/>
      <c r="Y27" s="134"/>
      <c r="Z27" s="132"/>
      <c r="AA27" s="133"/>
      <c r="AB27" s="134"/>
      <c r="AC27" s="131"/>
      <c r="AD27" s="135"/>
      <c r="AE27" s="132"/>
    </row>
    <row r="28" spans="1:32" ht="18" customHeight="1" x14ac:dyDescent="0.25">
      <c r="A28" s="99">
        <v>321195</v>
      </c>
      <c r="B28" s="102" t="s">
        <v>233</v>
      </c>
      <c r="C28" s="129"/>
      <c r="D28" s="128">
        <f t="shared" si="1"/>
        <v>0</v>
      </c>
      <c r="E28" s="129"/>
      <c r="F28" s="130"/>
      <c r="G28" s="131"/>
      <c r="H28" s="132"/>
      <c r="I28" s="133"/>
      <c r="J28" s="134"/>
      <c r="K28" s="171"/>
      <c r="L28" s="320"/>
      <c r="M28" s="134"/>
      <c r="N28" s="132"/>
      <c r="O28" s="133"/>
      <c r="P28" s="134"/>
      <c r="Q28" s="131"/>
      <c r="R28" s="135"/>
      <c r="S28" s="134"/>
      <c r="T28" s="132"/>
      <c r="U28" s="133"/>
      <c r="V28" s="134"/>
      <c r="W28" s="131"/>
      <c r="X28" s="135"/>
      <c r="Y28" s="362"/>
      <c r="Z28" s="132"/>
      <c r="AA28" s="133"/>
      <c r="AB28" s="134"/>
      <c r="AC28" s="131"/>
      <c r="AD28" s="135"/>
      <c r="AE28" s="132"/>
    </row>
    <row r="29" spans="1:32" ht="18" customHeight="1" x14ac:dyDescent="0.25">
      <c r="A29" s="450" t="s">
        <v>147</v>
      </c>
      <c r="B29" s="451"/>
      <c r="C29" s="121">
        <f>SUM(F29,I29,L29,O29,R29,U29,X29,AA29)</f>
        <v>8000</v>
      </c>
      <c r="D29" s="120">
        <f t="shared" si="1"/>
        <v>9768</v>
      </c>
      <c r="E29" s="389">
        <f>SUM(D29/C29)*100</f>
        <v>122.10000000000001</v>
      </c>
      <c r="F29" s="137"/>
      <c r="G29" s="124">
        <f>SUM(G30:G31)</f>
        <v>0</v>
      </c>
      <c r="H29" s="122"/>
      <c r="I29" s="125"/>
      <c r="J29" s="126"/>
      <c r="K29" s="122"/>
      <c r="L29" s="127">
        <v>8000</v>
      </c>
      <c r="M29" s="126">
        <f>SUM(M30:M31)</f>
        <v>9768</v>
      </c>
      <c r="N29" s="389">
        <f>SUM(M29/L29)*100</f>
        <v>122.10000000000001</v>
      </c>
      <c r="O29" s="125"/>
      <c r="P29" s="126">
        <f t="shared" ref="P29:AE29" si="3">SUM(P30:P31)</f>
        <v>0</v>
      </c>
      <c r="Q29" s="124"/>
      <c r="R29" s="127"/>
      <c r="S29" s="126">
        <f t="shared" si="3"/>
        <v>0</v>
      </c>
      <c r="T29" s="122"/>
      <c r="U29" s="125"/>
      <c r="V29" s="126">
        <f t="shared" si="3"/>
        <v>0</v>
      </c>
      <c r="W29" s="124"/>
      <c r="X29" s="127"/>
      <c r="Y29" s="126">
        <f t="shared" si="3"/>
        <v>0</v>
      </c>
      <c r="Z29" s="122"/>
      <c r="AA29" s="125"/>
      <c r="AB29" s="126">
        <f t="shared" si="3"/>
        <v>0</v>
      </c>
      <c r="AC29" s="124"/>
      <c r="AD29" s="127"/>
      <c r="AE29" s="122">
        <f t="shared" si="3"/>
        <v>0</v>
      </c>
    </row>
    <row r="30" spans="1:32" ht="18" customHeight="1" x14ac:dyDescent="0.25">
      <c r="A30" s="94">
        <v>32131</v>
      </c>
      <c r="B30" s="95" t="s">
        <v>43</v>
      </c>
      <c r="C30" s="138"/>
      <c r="D30" s="128">
        <f t="shared" si="1"/>
        <v>8893</v>
      </c>
      <c r="E30" s="138"/>
      <c r="F30" s="139"/>
      <c r="G30" s="131"/>
      <c r="H30" s="132"/>
      <c r="I30" s="133"/>
      <c r="J30" s="134"/>
      <c r="K30" s="171"/>
      <c r="L30" s="439"/>
      <c r="M30" s="134">
        <v>8893</v>
      </c>
      <c r="N30" s="132"/>
      <c r="O30" s="133"/>
      <c r="P30" s="134"/>
      <c r="Q30" s="131"/>
      <c r="R30" s="135"/>
      <c r="S30" s="134"/>
      <c r="T30" s="132"/>
      <c r="U30" s="133"/>
      <c r="V30" s="134"/>
      <c r="W30" s="131"/>
      <c r="X30" s="135"/>
      <c r="Y30" s="134"/>
      <c r="Z30" s="132"/>
      <c r="AA30" s="133"/>
      <c r="AB30" s="134"/>
      <c r="AC30" s="131"/>
      <c r="AD30" s="135"/>
      <c r="AE30" s="132"/>
    </row>
    <row r="31" spans="1:32" ht="18" customHeight="1" x14ac:dyDescent="0.25">
      <c r="A31" s="94">
        <v>32132</v>
      </c>
      <c r="B31" s="95" t="s">
        <v>89</v>
      </c>
      <c r="C31" s="140"/>
      <c r="D31" s="128">
        <f t="shared" si="1"/>
        <v>875</v>
      </c>
      <c r="E31" s="140"/>
      <c r="F31" s="141"/>
      <c r="G31" s="131"/>
      <c r="H31" s="132"/>
      <c r="I31" s="133"/>
      <c r="J31" s="134"/>
      <c r="K31" s="171"/>
      <c r="L31" s="440"/>
      <c r="M31" s="134">
        <v>875</v>
      </c>
      <c r="N31" s="132"/>
      <c r="O31" s="133"/>
      <c r="P31" s="134"/>
      <c r="Q31" s="131"/>
      <c r="R31" s="135"/>
      <c r="S31" s="134"/>
      <c r="T31" s="132"/>
      <c r="U31" s="133"/>
      <c r="V31" s="134"/>
      <c r="W31" s="131"/>
      <c r="X31" s="135"/>
      <c r="Y31" s="134"/>
      <c r="Z31" s="132"/>
      <c r="AA31" s="133"/>
      <c r="AB31" s="134"/>
      <c r="AC31" s="131"/>
      <c r="AD31" s="135"/>
      <c r="AE31" s="132"/>
    </row>
    <row r="32" spans="1:32" ht="18" customHeight="1" x14ac:dyDescent="0.25">
      <c r="A32" s="481" t="s">
        <v>146</v>
      </c>
      <c r="B32" s="482"/>
      <c r="C32" s="121">
        <f>SUM(F32,I32,L32,O32,R32,U32,X32,AA32)</f>
        <v>1000</v>
      </c>
      <c r="D32" s="120">
        <f t="shared" si="1"/>
        <v>0</v>
      </c>
      <c r="E32" s="122">
        <v>0</v>
      </c>
      <c r="F32" s="137"/>
      <c r="G32" s="124"/>
      <c r="H32" s="122"/>
      <c r="I32" s="125"/>
      <c r="J32" s="126"/>
      <c r="K32" s="170"/>
      <c r="L32" s="127">
        <v>1000</v>
      </c>
      <c r="M32" s="126">
        <v>0</v>
      </c>
      <c r="N32" s="122"/>
      <c r="O32" s="125"/>
      <c r="P32" s="126"/>
      <c r="Q32" s="124"/>
      <c r="R32" s="127"/>
      <c r="S32" s="126"/>
      <c r="T32" s="122"/>
      <c r="U32" s="125"/>
      <c r="V32" s="126"/>
      <c r="W32" s="124"/>
      <c r="X32" s="127"/>
      <c r="Y32" s="126"/>
      <c r="Z32" s="122"/>
      <c r="AA32" s="125"/>
      <c r="AB32" s="126"/>
      <c r="AC32" s="124"/>
      <c r="AD32" s="127"/>
      <c r="AE32" s="122"/>
      <c r="AF32" t="s">
        <v>19</v>
      </c>
    </row>
    <row r="33" spans="1:31" ht="18" customHeight="1" x14ac:dyDescent="0.25">
      <c r="A33" s="318">
        <v>321495</v>
      </c>
      <c r="B33" s="319" t="s">
        <v>234</v>
      </c>
      <c r="C33" s="121"/>
      <c r="D33" s="120">
        <f t="shared" si="1"/>
        <v>0</v>
      </c>
      <c r="E33" s="122"/>
      <c r="F33" s="137"/>
      <c r="G33" s="124"/>
      <c r="H33" s="122"/>
      <c r="I33" s="125"/>
      <c r="J33" s="126"/>
      <c r="K33" s="170"/>
      <c r="L33" s="127"/>
      <c r="M33" s="126"/>
      <c r="N33" s="122"/>
      <c r="O33" s="125"/>
      <c r="P33" s="126"/>
      <c r="Q33" s="124"/>
      <c r="R33" s="127"/>
      <c r="S33" s="126"/>
      <c r="T33" s="122"/>
      <c r="U33" s="125"/>
      <c r="V33" s="126"/>
      <c r="W33" s="124"/>
      <c r="X33" s="127"/>
      <c r="Y33" s="363"/>
      <c r="Z33" s="122"/>
      <c r="AA33" s="125"/>
      <c r="AB33" s="126"/>
      <c r="AC33" s="124"/>
      <c r="AD33" s="127"/>
      <c r="AE33" s="122"/>
    </row>
    <row r="34" spans="1:31" ht="18" customHeight="1" x14ac:dyDescent="0.25">
      <c r="A34" s="393" t="s">
        <v>262</v>
      </c>
      <c r="B34" s="96"/>
      <c r="C34" s="121">
        <f>SUM(F34,I34,L34,O34,R34,U34,X34,AA34)</f>
        <v>44000</v>
      </c>
      <c r="D34" s="120">
        <f t="shared" si="1"/>
        <v>27678.260000000002</v>
      </c>
      <c r="E34" s="389">
        <f>SUM(D34/C34)*100</f>
        <v>62.905136363636373</v>
      </c>
      <c r="F34" s="137"/>
      <c r="G34" s="124">
        <f>SUM(G35:G39)</f>
        <v>0</v>
      </c>
      <c r="H34" s="122"/>
      <c r="I34" s="125">
        <v>3000</v>
      </c>
      <c r="J34" s="126"/>
      <c r="K34" s="389"/>
      <c r="L34" s="127">
        <v>25000</v>
      </c>
      <c r="M34" s="126">
        <f>SUM(M35:M39)</f>
        <v>25594.36</v>
      </c>
      <c r="N34" s="389">
        <f>SUM(M34/L34)*100</f>
        <v>102.37743999999999</v>
      </c>
      <c r="O34" s="125"/>
      <c r="P34" s="126">
        <f>SUM(P35:P39)</f>
        <v>0</v>
      </c>
      <c r="Q34" s="124"/>
      <c r="R34" s="127"/>
      <c r="S34" s="126">
        <f>SUM(S35:S39)</f>
        <v>304.89999999999998</v>
      </c>
      <c r="T34" s="122"/>
      <c r="U34" s="125"/>
      <c r="V34" s="126">
        <f>SUM(V35:V39)</f>
        <v>106</v>
      </c>
      <c r="W34" s="124"/>
      <c r="X34" s="127">
        <v>11000</v>
      </c>
      <c r="Y34" s="126">
        <f>SUM(Y35:Y39)</f>
        <v>1673</v>
      </c>
      <c r="Z34" s="389">
        <f>SUM(Y34/X34)*100</f>
        <v>15.209090909090909</v>
      </c>
      <c r="AA34" s="125">
        <v>5000</v>
      </c>
      <c r="AB34" s="126">
        <f>SUM(AB35:AB39)</f>
        <v>0</v>
      </c>
      <c r="AC34" s="124"/>
      <c r="AD34" s="127"/>
      <c r="AE34" s="122">
        <f>SUM(AE35:AE39)</f>
        <v>0</v>
      </c>
    </row>
    <row r="35" spans="1:31" ht="18" customHeight="1" x14ac:dyDescent="0.25">
      <c r="A35" s="94">
        <v>322110</v>
      </c>
      <c r="B35" s="97" t="s">
        <v>33</v>
      </c>
      <c r="C35" s="129"/>
      <c r="D35" s="128">
        <f t="shared" si="1"/>
        <v>6812.7599999999993</v>
      </c>
      <c r="E35" s="129"/>
      <c r="F35" s="142"/>
      <c r="G35" s="131"/>
      <c r="H35" s="132"/>
      <c r="I35" s="133"/>
      <c r="J35" s="134"/>
      <c r="K35" s="171"/>
      <c r="L35" s="439"/>
      <c r="M35" s="134">
        <v>6401.86</v>
      </c>
      <c r="N35" s="132"/>
      <c r="O35" s="133"/>
      <c r="P35" s="134"/>
      <c r="Q35" s="131"/>
      <c r="R35" s="135"/>
      <c r="S35" s="134">
        <v>304.89999999999998</v>
      </c>
      <c r="T35" s="132"/>
      <c r="U35" s="133"/>
      <c r="V35" s="134">
        <v>106</v>
      </c>
      <c r="W35" s="131"/>
      <c r="X35" s="135"/>
      <c r="Y35" s="134"/>
      <c r="Z35" s="132"/>
      <c r="AA35" s="133"/>
      <c r="AB35" s="134"/>
      <c r="AC35" s="131"/>
      <c r="AD35" s="135"/>
      <c r="AE35" s="132"/>
    </row>
    <row r="36" spans="1:31" ht="18" customHeight="1" x14ac:dyDescent="0.25">
      <c r="A36" s="94">
        <v>322115</v>
      </c>
      <c r="B36" s="97" t="s">
        <v>235</v>
      </c>
      <c r="C36" s="129"/>
      <c r="D36" s="128">
        <f t="shared" si="1"/>
        <v>211.25</v>
      </c>
      <c r="E36" s="129"/>
      <c r="F36" s="142"/>
      <c r="G36" s="131"/>
      <c r="H36" s="132"/>
      <c r="I36" s="133"/>
      <c r="J36" s="134"/>
      <c r="K36" s="171"/>
      <c r="L36" s="441"/>
      <c r="M36" s="134"/>
      <c r="N36" s="132"/>
      <c r="O36" s="133"/>
      <c r="P36" s="134"/>
      <c r="Q36" s="131"/>
      <c r="R36" s="135"/>
      <c r="S36" s="134"/>
      <c r="T36" s="132"/>
      <c r="U36" s="133"/>
      <c r="V36" s="134"/>
      <c r="W36" s="131"/>
      <c r="X36" s="135"/>
      <c r="Y36" s="134">
        <v>211.25</v>
      </c>
      <c r="Z36" s="132"/>
      <c r="AA36" s="133"/>
      <c r="AB36" s="134"/>
      <c r="AC36" s="131"/>
      <c r="AD36" s="135"/>
      <c r="AE36" s="132"/>
    </row>
    <row r="37" spans="1:31" ht="18" customHeight="1" x14ac:dyDescent="0.25">
      <c r="A37" s="94">
        <v>322111</v>
      </c>
      <c r="B37" s="97" t="s">
        <v>90</v>
      </c>
      <c r="C37" s="129"/>
      <c r="D37" s="128">
        <f t="shared" si="1"/>
        <v>19192.5</v>
      </c>
      <c r="E37" s="129"/>
      <c r="F37" s="142"/>
      <c r="G37" s="131"/>
      <c r="H37" s="132"/>
      <c r="I37" s="133"/>
      <c r="J37" s="134"/>
      <c r="K37" s="171"/>
      <c r="L37" s="441"/>
      <c r="M37" s="134">
        <v>19192.5</v>
      </c>
      <c r="N37" s="132"/>
      <c r="O37" s="133"/>
      <c r="P37" s="134"/>
      <c r="Q37" s="131"/>
      <c r="R37" s="135"/>
      <c r="S37" s="134"/>
      <c r="T37" s="132"/>
      <c r="U37" s="133"/>
      <c r="V37" s="134"/>
      <c r="W37" s="131"/>
      <c r="X37" s="135"/>
      <c r="Y37" s="134"/>
      <c r="Z37" s="132"/>
      <c r="AA37" s="133"/>
      <c r="AB37" s="134"/>
      <c r="AC37" s="131"/>
      <c r="AD37" s="135"/>
      <c r="AE37" s="132"/>
    </row>
    <row r="38" spans="1:31" ht="18" customHeight="1" x14ac:dyDescent="0.25">
      <c r="A38" s="94">
        <v>3221113</v>
      </c>
      <c r="B38" s="98" t="s">
        <v>38</v>
      </c>
      <c r="C38" s="129"/>
      <c r="D38" s="128">
        <f t="shared" si="1"/>
        <v>1461.75</v>
      </c>
      <c r="E38" s="129"/>
      <c r="F38" s="142"/>
      <c r="G38" s="131"/>
      <c r="H38" s="132"/>
      <c r="I38" s="133"/>
      <c r="J38" s="134"/>
      <c r="K38" s="171"/>
      <c r="L38" s="441"/>
      <c r="M38" s="134"/>
      <c r="N38" s="132"/>
      <c r="O38" s="133"/>
      <c r="P38" s="134"/>
      <c r="Q38" s="131"/>
      <c r="R38" s="135"/>
      <c r="S38" s="134"/>
      <c r="T38" s="132"/>
      <c r="U38" s="133"/>
      <c r="V38" s="134"/>
      <c r="W38" s="131"/>
      <c r="X38" s="135"/>
      <c r="Y38" s="134">
        <f>1333.75+128</f>
        <v>1461.75</v>
      </c>
      <c r="Z38" s="132"/>
      <c r="AA38" s="133"/>
      <c r="AB38" s="134"/>
      <c r="AC38" s="131"/>
      <c r="AD38" s="135"/>
      <c r="AE38" s="132"/>
    </row>
    <row r="39" spans="1:31" ht="18" customHeight="1" x14ac:dyDescent="0.25">
      <c r="A39" s="94">
        <v>3221105</v>
      </c>
      <c r="B39" s="98" t="s">
        <v>235</v>
      </c>
      <c r="C39" s="129"/>
      <c r="D39" s="128">
        <f t="shared" si="1"/>
        <v>0</v>
      </c>
      <c r="E39" s="129"/>
      <c r="F39" s="142"/>
      <c r="G39" s="131"/>
      <c r="H39" s="132"/>
      <c r="I39" s="133"/>
      <c r="J39" s="134"/>
      <c r="K39" s="171"/>
      <c r="L39" s="441"/>
      <c r="M39" s="134"/>
      <c r="N39" s="132"/>
      <c r="O39" s="133"/>
      <c r="P39" s="134"/>
      <c r="Q39" s="131"/>
      <c r="R39" s="135"/>
      <c r="S39" s="134"/>
      <c r="T39" s="132"/>
      <c r="U39" s="133"/>
      <c r="V39" s="134"/>
      <c r="W39" s="131"/>
      <c r="X39" s="135"/>
      <c r="Y39" s="362"/>
      <c r="Z39" s="132"/>
      <c r="AA39" s="133"/>
      <c r="AB39" s="134"/>
      <c r="AC39" s="131"/>
      <c r="AD39" s="135"/>
      <c r="AE39" s="132"/>
    </row>
    <row r="40" spans="1:31" ht="18" customHeight="1" x14ac:dyDescent="0.25">
      <c r="A40" s="450" t="s">
        <v>145</v>
      </c>
      <c r="B40" s="451"/>
      <c r="C40" s="121">
        <f>SUM(F40,I40,L40,O40,R40,U40,X40,AA40)</f>
        <v>36240</v>
      </c>
      <c r="D40" s="120">
        <f t="shared" si="1"/>
        <v>29021.919999999998</v>
      </c>
      <c r="E40" s="389">
        <f>SUM(D40/C40)*100</f>
        <v>80.082560706401765</v>
      </c>
      <c r="F40" s="366">
        <v>8000</v>
      </c>
      <c r="G40" s="124">
        <f>SUM(G41:G47)</f>
        <v>4870.3500000000004</v>
      </c>
      <c r="H40" s="122">
        <f>SUM(G40/F40)*100</f>
        <v>60.879375000000003</v>
      </c>
      <c r="I40" s="125">
        <v>0</v>
      </c>
      <c r="J40" s="126">
        <f t="shared" ref="J40:AE40" si="4">SUM(J41:J47)</f>
        <v>0</v>
      </c>
      <c r="K40" s="172"/>
      <c r="L40" s="127">
        <v>22240</v>
      </c>
      <c r="M40" s="126">
        <f>SUM(M41:M47)</f>
        <v>23671.57</v>
      </c>
      <c r="N40" s="389">
        <f>SUM(M40/L40)*100</f>
        <v>106.43691546762591</v>
      </c>
      <c r="O40" s="125">
        <v>6000</v>
      </c>
      <c r="P40" s="126">
        <f t="shared" si="4"/>
        <v>480</v>
      </c>
      <c r="Q40" s="122">
        <f>SUM(P40/O40)*100</f>
        <v>8</v>
      </c>
      <c r="R40" s="127"/>
      <c r="S40" s="126">
        <f t="shared" si="4"/>
        <v>0</v>
      </c>
      <c r="T40" s="122"/>
      <c r="U40" s="125"/>
      <c r="V40" s="126">
        <f t="shared" si="4"/>
        <v>0</v>
      </c>
      <c r="W40" s="124"/>
      <c r="X40" s="127"/>
      <c r="Y40" s="126">
        <f t="shared" si="4"/>
        <v>0</v>
      </c>
      <c r="Z40" s="122"/>
      <c r="AA40" s="125"/>
      <c r="AB40" s="126">
        <f t="shared" si="4"/>
        <v>0</v>
      </c>
      <c r="AC40" s="124"/>
      <c r="AD40" s="127"/>
      <c r="AE40" s="122">
        <f t="shared" si="4"/>
        <v>0</v>
      </c>
    </row>
    <row r="41" spans="1:31" ht="18" customHeight="1" x14ac:dyDescent="0.25">
      <c r="A41" s="91">
        <v>32212</v>
      </c>
      <c r="B41" s="92" t="s">
        <v>5</v>
      </c>
      <c r="C41" s="129"/>
      <c r="D41" s="128">
        <f t="shared" si="1"/>
        <v>8599.2199999999993</v>
      </c>
      <c r="E41" s="129"/>
      <c r="F41" s="130"/>
      <c r="G41" s="131">
        <v>1437.15</v>
      </c>
      <c r="H41" s="132"/>
      <c r="I41" s="133"/>
      <c r="J41" s="134"/>
      <c r="K41" s="171"/>
      <c r="L41" s="439"/>
      <c r="M41" s="134">
        <v>6682.07</v>
      </c>
      <c r="N41" s="132"/>
      <c r="O41" s="133"/>
      <c r="P41" s="134">
        <v>480</v>
      </c>
      <c r="Q41" s="131"/>
      <c r="R41" s="135"/>
      <c r="S41" s="134"/>
      <c r="T41" s="132"/>
      <c r="U41" s="133"/>
      <c r="V41" s="134"/>
      <c r="W41" s="131"/>
      <c r="X41" s="135"/>
      <c r="Y41" s="134"/>
      <c r="Z41" s="132"/>
      <c r="AA41" s="133"/>
      <c r="AB41" s="134"/>
      <c r="AC41" s="131"/>
      <c r="AD41" s="135"/>
      <c r="AE41" s="132"/>
    </row>
    <row r="42" spans="1:31" ht="18" customHeight="1" x14ac:dyDescent="0.25">
      <c r="A42" s="91">
        <v>322123</v>
      </c>
      <c r="B42" s="92" t="s">
        <v>39</v>
      </c>
      <c r="C42" s="129"/>
      <c r="D42" s="128">
        <f t="shared" si="1"/>
        <v>0</v>
      </c>
      <c r="E42" s="129"/>
      <c r="F42" s="130"/>
      <c r="G42" s="131"/>
      <c r="H42" s="132"/>
      <c r="I42" s="133"/>
      <c r="J42" s="134"/>
      <c r="K42" s="171"/>
      <c r="L42" s="441"/>
      <c r="M42" s="134"/>
      <c r="N42" s="132"/>
      <c r="O42" s="133"/>
      <c r="P42" s="134"/>
      <c r="Q42" s="131"/>
      <c r="R42" s="135"/>
      <c r="S42" s="134"/>
      <c r="T42" s="132"/>
      <c r="U42" s="133"/>
      <c r="V42" s="134"/>
      <c r="W42" s="131"/>
      <c r="X42" s="135"/>
      <c r="Y42" s="134"/>
      <c r="Z42" s="132"/>
      <c r="AA42" s="133"/>
      <c r="AB42" s="134"/>
      <c r="AC42" s="131"/>
      <c r="AD42" s="135"/>
      <c r="AE42" s="132"/>
    </row>
    <row r="43" spans="1:31" ht="18" customHeight="1" x14ac:dyDescent="0.25">
      <c r="A43" s="91">
        <v>32214</v>
      </c>
      <c r="B43" s="92" t="s">
        <v>6</v>
      </c>
      <c r="C43" s="129"/>
      <c r="D43" s="128">
        <f t="shared" si="1"/>
        <v>7871.89</v>
      </c>
      <c r="E43" s="129"/>
      <c r="F43" s="130"/>
      <c r="G43" s="131"/>
      <c r="H43" s="132"/>
      <c r="I43" s="133"/>
      <c r="J43" s="134"/>
      <c r="K43" s="171"/>
      <c r="L43" s="441"/>
      <c r="M43" s="134">
        <v>7871.89</v>
      </c>
      <c r="N43" s="132"/>
      <c r="O43" s="133"/>
      <c r="P43" s="134"/>
      <c r="Q43" s="131"/>
      <c r="R43" s="135"/>
      <c r="S43" s="134"/>
      <c r="T43" s="132"/>
      <c r="U43" s="133"/>
      <c r="V43" s="134"/>
      <c r="W43" s="131"/>
      <c r="X43" s="135"/>
      <c r="Y43" s="134"/>
      <c r="Z43" s="132"/>
      <c r="AA43" s="133"/>
      <c r="AB43" s="134"/>
      <c r="AC43" s="131"/>
      <c r="AD43" s="135"/>
      <c r="AE43" s="132"/>
    </row>
    <row r="44" spans="1:31" ht="18" customHeight="1" x14ac:dyDescent="0.25">
      <c r="A44" s="91">
        <v>32216</v>
      </c>
      <c r="B44" s="92" t="s">
        <v>21</v>
      </c>
      <c r="C44" s="129"/>
      <c r="D44" s="128">
        <f t="shared" si="1"/>
        <v>9117.61</v>
      </c>
      <c r="E44" s="129"/>
      <c r="F44" s="130"/>
      <c r="G44" s="131"/>
      <c r="H44" s="132"/>
      <c r="I44" s="133"/>
      <c r="J44" s="134"/>
      <c r="K44" s="171"/>
      <c r="L44" s="441"/>
      <c r="M44" s="134">
        <v>9117.61</v>
      </c>
      <c r="N44" s="132"/>
      <c r="O44" s="133"/>
      <c r="P44" s="134"/>
      <c r="Q44" s="131"/>
      <c r="R44" s="135"/>
      <c r="S44" s="134"/>
      <c r="T44" s="132"/>
      <c r="U44" s="133"/>
      <c r="V44" s="134"/>
      <c r="W44" s="131"/>
      <c r="X44" s="135"/>
      <c r="Y44" s="134"/>
      <c r="Z44" s="132"/>
      <c r="AA44" s="133"/>
      <c r="AB44" s="134"/>
      <c r="AC44" s="131"/>
      <c r="AD44" s="135"/>
      <c r="AE44" s="132"/>
    </row>
    <row r="45" spans="1:31" ht="18" customHeight="1" x14ac:dyDescent="0.25">
      <c r="A45" s="91">
        <v>322163</v>
      </c>
      <c r="B45" s="92" t="s">
        <v>52</v>
      </c>
      <c r="C45" s="129"/>
      <c r="D45" s="128">
        <f t="shared" si="1"/>
        <v>0</v>
      </c>
      <c r="E45" s="129"/>
      <c r="F45" s="130"/>
      <c r="G45" s="131"/>
      <c r="H45" s="132"/>
      <c r="I45" s="133"/>
      <c r="J45" s="134"/>
      <c r="K45" s="171"/>
      <c r="L45" s="441"/>
      <c r="M45" s="134"/>
      <c r="N45" s="132"/>
      <c r="O45" s="133"/>
      <c r="P45" s="134"/>
      <c r="Q45" s="131"/>
      <c r="R45" s="135"/>
      <c r="S45" s="134"/>
      <c r="T45" s="132"/>
      <c r="U45" s="133"/>
      <c r="V45" s="134"/>
      <c r="W45" s="131"/>
      <c r="X45" s="135"/>
      <c r="Y45" s="134"/>
      <c r="Z45" s="132"/>
      <c r="AA45" s="133"/>
      <c r="AB45" s="134"/>
      <c r="AC45" s="131"/>
      <c r="AD45" s="135"/>
      <c r="AE45" s="132"/>
    </row>
    <row r="46" spans="1:31" ht="18" customHeight="1" x14ac:dyDescent="0.25">
      <c r="A46" s="91">
        <v>322193</v>
      </c>
      <c r="B46" s="92" t="s">
        <v>59</v>
      </c>
      <c r="C46" s="129"/>
      <c r="D46" s="128">
        <f t="shared" si="1"/>
        <v>0</v>
      </c>
      <c r="E46" s="129"/>
      <c r="F46" s="136"/>
      <c r="G46" s="131"/>
      <c r="H46" s="132"/>
      <c r="I46" s="133"/>
      <c r="J46" s="134"/>
      <c r="K46" s="171"/>
      <c r="L46" s="441"/>
      <c r="M46" s="134"/>
      <c r="N46" s="132"/>
      <c r="O46" s="133"/>
      <c r="P46" s="134"/>
      <c r="Q46" s="131"/>
      <c r="R46" s="135"/>
      <c r="S46" s="134"/>
      <c r="T46" s="132"/>
      <c r="U46" s="133"/>
      <c r="V46" s="134"/>
      <c r="W46" s="131"/>
      <c r="X46" s="135"/>
      <c r="Y46" s="134"/>
      <c r="Z46" s="132"/>
      <c r="AA46" s="133"/>
      <c r="AB46" s="134"/>
      <c r="AC46" s="131"/>
      <c r="AD46" s="135"/>
      <c r="AE46" s="132"/>
    </row>
    <row r="47" spans="1:31" ht="18" customHeight="1" x14ac:dyDescent="0.25">
      <c r="A47" s="91">
        <v>32219</v>
      </c>
      <c r="B47" s="92" t="s">
        <v>71</v>
      </c>
      <c r="C47" s="140"/>
      <c r="D47" s="128">
        <f t="shared" si="1"/>
        <v>3433.2</v>
      </c>
      <c r="E47" s="129"/>
      <c r="F47" s="130"/>
      <c r="G47" s="131">
        <v>3433.2</v>
      </c>
      <c r="H47" s="132"/>
      <c r="I47" s="133"/>
      <c r="J47" s="134"/>
      <c r="K47" s="171"/>
      <c r="L47" s="440"/>
      <c r="M47" s="134"/>
      <c r="N47" s="132"/>
      <c r="O47" s="133"/>
      <c r="P47" s="134"/>
      <c r="Q47" s="131"/>
      <c r="R47" s="135"/>
      <c r="S47" s="134"/>
      <c r="T47" s="132"/>
      <c r="U47" s="133"/>
      <c r="V47" s="134"/>
      <c r="W47" s="131"/>
      <c r="X47" s="135"/>
      <c r="Y47" s="134"/>
      <c r="Z47" s="132"/>
      <c r="AA47" s="133"/>
      <c r="AB47" s="134"/>
      <c r="AC47" s="131"/>
      <c r="AD47" s="135"/>
      <c r="AE47" s="132"/>
    </row>
    <row r="48" spans="1:31" ht="18" customHeight="1" x14ac:dyDescent="0.25">
      <c r="A48" s="450" t="s">
        <v>144</v>
      </c>
      <c r="B48" s="451"/>
      <c r="C48" s="143">
        <f>SUM(F48,I48,L48,O48,R48,U48,X48,AA48)</f>
        <v>36000</v>
      </c>
      <c r="D48" s="120">
        <f t="shared" si="1"/>
        <v>31033.519999999993</v>
      </c>
      <c r="E48" s="389">
        <f>SUM(D48/C48)*100</f>
        <v>86.204222222222199</v>
      </c>
      <c r="F48" s="123"/>
      <c r="G48" s="124">
        <f>G49+G50+G61</f>
        <v>125.54</v>
      </c>
      <c r="H48" s="122"/>
      <c r="I48" s="125">
        <v>11000</v>
      </c>
      <c r="J48" s="126">
        <f t="shared" ref="J48:AE48" si="5">SUM(J49:J50)</f>
        <v>332.13</v>
      </c>
      <c r="K48" s="389">
        <f>SUM(J48/I48)*100</f>
        <v>3.0193636363636362</v>
      </c>
      <c r="L48" s="127">
        <v>25000</v>
      </c>
      <c r="M48" s="126">
        <f>SUM(M49:M61)</f>
        <v>27739.789999999997</v>
      </c>
      <c r="N48" s="389">
        <f>SUM(M48/L48)*100</f>
        <v>110.95916</v>
      </c>
      <c r="O48" s="125"/>
      <c r="P48" s="126">
        <f t="shared" si="5"/>
        <v>0</v>
      </c>
      <c r="Q48" s="124"/>
      <c r="R48" s="127">
        <v>0</v>
      </c>
      <c r="S48" s="126">
        <f>SUM(S49:S61)</f>
        <v>220.6</v>
      </c>
      <c r="T48" s="365">
        <v>0</v>
      </c>
      <c r="U48" s="125">
        <v>0</v>
      </c>
      <c r="V48" s="126">
        <f t="shared" si="5"/>
        <v>2615.46</v>
      </c>
      <c r="W48" s="124"/>
      <c r="X48" s="127"/>
      <c r="Y48" s="126">
        <f>SUM(Y49:Y61)</f>
        <v>0</v>
      </c>
      <c r="Z48" s="122"/>
      <c r="AA48" s="125"/>
      <c r="AB48" s="126">
        <f t="shared" si="5"/>
        <v>0</v>
      </c>
      <c r="AC48" s="124"/>
      <c r="AD48" s="127"/>
      <c r="AE48" s="122">
        <f t="shared" si="5"/>
        <v>0</v>
      </c>
    </row>
    <row r="49" spans="1:31" ht="18" customHeight="1" x14ac:dyDescent="0.25">
      <c r="A49" s="91">
        <v>32221</v>
      </c>
      <c r="B49" s="92" t="s">
        <v>24</v>
      </c>
      <c r="C49" s="129"/>
      <c r="D49" s="128">
        <f t="shared" si="1"/>
        <v>1113.1300000000001</v>
      </c>
      <c r="E49" s="129"/>
      <c r="F49" s="144"/>
      <c r="G49" s="131"/>
      <c r="H49" s="132"/>
      <c r="I49" s="133"/>
      <c r="J49" s="134"/>
      <c r="K49" s="171"/>
      <c r="L49" s="376"/>
      <c r="M49" s="134">
        <v>1113.1300000000001</v>
      </c>
      <c r="N49" s="132"/>
      <c r="O49" s="133"/>
      <c r="P49" s="134"/>
      <c r="Q49" s="131"/>
      <c r="R49" s="135"/>
      <c r="S49" s="134"/>
      <c r="T49" s="132"/>
      <c r="U49" s="133"/>
      <c r="V49" s="134"/>
      <c r="W49" s="131"/>
      <c r="X49" s="135"/>
      <c r="Y49" s="134"/>
      <c r="Z49" s="132"/>
      <c r="AA49" s="133"/>
      <c r="AB49" s="134"/>
      <c r="AC49" s="131"/>
      <c r="AD49" s="135"/>
      <c r="AE49" s="132"/>
    </row>
    <row r="50" spans="1:31" ht="18" customHeight="1" x14ac:dyDescent="0.25">
      <c r="A50" s="91">
        <v>32222</v>
      </c>
      <c r="B50" s="92" t="s">
        <v>225</v>
      </c>
      <c r="C50" s="129"/>
      <c r="D50" s="128">
        <f t="shared" si="1"/>
        <v>6524.07</v>
      </c>
      <c r="E50" s="129"/>
      <c r="F50" s="145"/>
      <c r="G50" s="131">
        <f>G51+G52+G53+G54+G55+G59+G60</f>
        <v>125.54</v>
      </c>
      <c r="H50" s="132"/>
      <c r="I50" s="133"/>
      <c r="J50" s="134">
        <v>332.13</v>
      </c>
      <c r="K50" s="171"/>
      <c r="L50" s="377"/>
      <c r="M50" s="134">
        <v>3450.94</v>
      </c>
      <c r="N50" s="132"/>
      <c r="O50" s="133"/>
      <c r="P50" s="134"/>
      <c r="Q50" s="131"/>
      <c r="R50" s="135"/>
      <c r="S50" s="134"/>
      <c r="T50" s="132"/>
      <c r="U50" s="133"/>
      <c r="V50" s="134">
        <v>2615.46</v>
      </c>
      <c r="W50" s="131"/>
      <c r="X50" s="135"/>
      <c r="Y50" s="134"/>
      <c r="Z50" s="132"/>
      <c r="AA50" s="133"/>
      <c r="AB50" s="134"/>
      <c r="AC50" s="131"/>
      <c r="AD50" s="135"/>
      <c r="AE50" s="132"/>
    </row>
    <row r="51" spans="1:31" ht="18" customHeight="1" x14ac:dyDescent="0.25">
      <c r="A51" s="99">
        <v>322220</v>
      </c>
      <c r="B51" s="92" t="s">
        <v>91</v>
      </c>
      <c r="C51" s="129"/>
      <c r="D51" s="128">
        <f t="shared" si="1"/>
        <v>0</v>
      </c>
      <c r="E51" s="129"/>
      <c r="F51" s="144"/>
      <c r="G51" s="131"/>
      <c r="H51" s="132"/>
      <c r="I51" s="133"/>
      <c r="J51" s="134"/>
      <c r="K51" s="171"/>
      <c r="L51" s="377"/>
      <c r="M51" s="134" t="s">
        <v>264</v>
      </c>
      <c r="N51" s="132"/>
      <c r="O51" s="133"/>
      <c r="P51" s="134"/>
      <c r="Q51" s="131"/>
      <c r="R51" s="135"/>
      <c r="S51" s="134"/>
      <c r="T51" s="132"/>
      <c r="U51" s="133"/>
      <c r="V51" s="134"/>
      <c r="W51" s="131"/>
      <c r="X51" s="135"/>
      <c r="Y51" s="134"/>
      <c r="Z51" s="132"/>
      <c r="AA51" s="133"/>
      <c r="AB51" s="134"/>
      <c r="AC51" s="131"/>
      <c r="AD51" s="135"/>
      <c r="AE51" s="132"/>
    </row>
    <row r="52" spans="1:31" ht="18" customHeight="1" x14ac:dyDescent="0.25">
      <c r="A52" s="99">
        <v>322221</v>
      </c>
      <c r="B52" s="92" t="s">
        <v>92</v>
      </c>
      <c r="C52" s="129"/>
      <c r="D52" s="128">
        <f t="shared" si="1"/>
        <v>0</v>
      </c>
      <c r="E52" s="129"/>
      <c r="F52" s="144"/>
      <c r="G52" s="131"/>
      <c r="H52" s="132"/>
      <c r="I52" s="133"/>
      <c r="J52" s="134"/>
      <c r="K52" s="171"/>
      <c r="L52" s="377"/>
      <c r="M52" s="134"/>
      <c r="N52" s="132"/>
      <c r="O52" s="133"/>
      <c r="P52" s="134"/>
      <c r="Q52" s="131"/>
      <c r="R52" s="135"/>
      <c r="S52" s="134"/>
      <c r="T52" s="132"/>
      <c r="U52" s="133"/>
      <c r="V52" s="134"/>
      <c r="W52" s="131"/>
      <c r="X52" s="135"/>
      <c r="Y52" s="134"/>
      <c r="Z52" s="132"/>
      <c r="AA52" s="133"/>
      <c r="AB52" s="134"/>
      <c r="AC52" s="131"/>
      <c r="AD52" s="135"/>
      <c r="AE52" s="132"/>
    </row>
    <row r="53" spans="1:31" ht="18" customHeight="1" x14ac:dyDescent="0.25">
      <c r="A53" s="99">
        <v>322222</v>
      </c>
      <c r="B53" s="92" t="s">
        <v>93</v>
      </c>
      <c r="C53" s="129"/>
      <c r="D53" s="128">
        <f t="shared" si="1"/>
        <v>9210.86</v>
      </c>
      <c r="E53" s="129"/>
      <c r="F53" s="144"/>
      <c r="G53" s="131">
        <v>125.54</v>
      </c>
      <c r="H53" s="132"/>
      <c r="I53" s="133"/>
      <c r="J53" s="134"/>
      <c r="K53" s="171"/>
      <c r="L53" s="377"/>
      <c r="M53" s="134">
        <v>9085.32</v>
      </c>
      <c r="N53" s="132"/>
      <c r="O53" s="133"/>
      <c r="P53" s="134"/>
      <c r="Q53" s="131"/>
      <c r="R53" s="135"/>
      <c r="S53" s="134"/>
      <c r="T53" s="132"/>
      <c r="U53" s="133"/>
      <c r="V53" s="134"/>
      <c r="W53" s="131"/>
      <c r="X53" s="135"/>
      <c r="Y53" s="134"/>
      <c r="Z53" s="132"/>
      <c r="AA53" s="133"/>
      <c r="AB53" s="134"/>
      <c r="AC53" s="131"/>
      <c r="AD53" s="135"/>
      <c r="AE53" s="132"/>
    </row>
    <row r="54" spans="1:31" ht="18" customHeight="1" x14ac:dyDescent="0.25">
      <c r="A54" s="99">
        <v>322223</v>
      </c>
      <c r="B54" s="92" t="s">
        <v>53</v>
      </c>
      <c r="C54" s="129"/>
      <c r="D54" s="128">
        <f t="shared" si="1"/>
        <v>0</v>
      </c>
      <c r="E54" s="129"/>
      <c r="F54" s="144" t="s">
        <v>19</v>
      </c>
      <c r="G54" s="131"/>
      <c r="H54" s="132"/>
      <c r="I54" s="133"/>
      <c r="J54" s="134"/>
      <c r="K54" s="171"/>
      <c r="L54" s="377"/>
      <c r="M54" s="134"/>
      <c r="N54" s="132"/>
      <c r="O54" s="133"/>
      <c r="P54" s="134"/>
      <c r="Q54" s="131"/>
      <c r="R54" s="135"/>
      <c r="S54" s="134"/>
      <c r="T54" s="132"/>
      <c r="U54" s="133"/>
      <c r="V54" s="134"/>
      <c r="W54" s="131"/>
      <c r="X54" s="135"/>
      <c r="Y54" s="134"/>
      <c r="Z54" s="132"/>
      <c r="AA54" s="133"/>
      <c r="AB54" s="134"/>
      <c r="AC54" s="131"/>
      <c r="AD54" s="135"/>
      <c r="AE54" s="132"/>
    </row>
    <row r="55" spans="1:31" ht="18" customHeight="1" x14ac:dyDescent="0.25">
      <c r="A55" s="99">
        <v>322224</v>
      </c>
      <c r="B55" s="92" t="s">
        <v>94</v>
      </c>
      <c r="C55" s="129"/>
      <c r="D55" s="128">
        <f t="shared" si="1"/>
        <v>4742.9399999999996</v>
      </c>
      <c r="E55" s="129"/>
      <c r="F55" s="144"/>
      <c r="G55" s="131"/>
      <c r="H55" s="132"/>
      <c r="I55" s="133"/>
      <c r="J55" s="134"/>
      <c r="K55" s="171"/>
      <c r="L55" s="377"/>
      <c r="M55" s="134">
        <v>4742.9399999999996</v>
      </c>
      <c r="N55" s="132"/>
      <c r="O55" s="133"/>
      <c r="P55" s="134"/>
      <c r="Q55" s="131"/>
      <c r="R55" s="135"/>
      <c r="S55" s="134"/>
      <c r="T55" s="132"/>
      <c r="U55" s="133"/>
      <c r="V55" s="134"/>
      <c r="W55" s="131"/>
      <c r="X55" s="135"/>
      <c r="Y55" s="134"/>
      <c r="Z55" s="132"/>
      <c r="AA55" s="133"/>
      <c r="AB55" s="134"/>
      <c r="AC55" s="131"/>
      <c r="AD55" s="135"/>
      <c r="AE55" s="132"/>
    </row>
    <row r="56" spans="1:31" ht="12.95" customHeight="1" x14ac:dyDescent="0.25">
      <c r="A56" s="453" t="s">
        <v>86</v>
      </c>
      <c r="B56" s="454"/>
      <c r="C56" s="459" t="s">
        <v>133</v>
      </c>
      <c r="D56" s="462" t="s">
        <v>132</v>
      </c>
      <c r="E56" s="463" t="s">
        <v>130</v>
      </c>
      <c r="F56" s="452" t="s">
        <v>248</v>
      </c>
      <c r="G56" s="432"/>
      <c r="H56" s="463" t="s">
        <v>130</v>
      </c>
      <c r="I56" s="432" t="s">
        <v>249</v>
      </c>
      <c r="J56" s="433"/>
      <c r="K56" s="465" t="s">
        <v>130</v>
      </c>
      <c r="L56" s="452" t="s">
        <v>251</v>
      </c>
      <c r="M56" s="433"/>
      <c r="N56" s="463" t="s">
        <v>130</v>
      </c>
      <c r="O56" s="432" t="s">
        <v>250</v>
      </c>
      <c r="P56" s="433"/>
      <c r="Q56" s="465" t="s">
        <v>130</v>
      </c>
      <c r="R56" s="452" t="s">
        <v>252</v>
      </c>
      <c r="S56" s="433"/>
      <c r="T56" s="463" t="s">
        <v>130</v>
      </c>
      <c r="U56" s="432" t="s">
        <v>253</v>
      </c>
      <c r="V56" s="433"/>
      <c r="W56" s="465" t="s">
        <v>130</v>
      </c>
      <c r="X56" s="452" t="s">
        <v>254</v>
      </c>
      <c r="Y56" s="433"/>
      <c r="Z56" s="463" t="s">
        <v>130</v>
      </c>
      <c r="AA56" s="432" t="s">
        <v>255</v>
      </c>
      <c r="AB56" s="433"/>
      <c r="AC56" s="465" t="s">
        <v>130</v>
      </c>
      <c r="AD56" s="452" t="s">
        <v>256</v>
      </c>
      <c r="AE56" s="471"/>
    </row>
    <row r="57" spans="1:31" ht="12.95" customHeight="1" x14ac:dyDescent="0.25">
      <c r="A57" s="455"/>
      <c r="B57" s="456"/>
      <c r="C57" s="460"/>
      <c r="D57" s="462"/>
      <c r="E57" s="464"/>
      <c r="F57" s="452" t="s">
        <v>121</v>
      </c>
      <c r="G57" s="432"/>
      <c r="H57" s="464"/>
      <c r="I57" s="432" t="s">
        <v>122</v>
      </c>
      <c r="J57" s="433"/>
      <c r="K57" s="466"/>
      <c r="L57" s="452" t="s">
        <v>123</v>
      </c>
      <c r="M57" s="433"/>
      <c r="N57" s="464"/>
      <c r="O57" s="432" t="s">
        <v>124</v>
      </c>
      <c r="P57" s="433"/>
      <c r="Q57" s="466"/>
      <c r="R57" s="476" t="s">
        <v>125</v>
      </c>
      <c r="S57" s="477"/>
      <c r="T57" s="464"/>
      <c r="U57" s="469" t="s">
        <v>126</v>
      </c>
      <c r="V57" s="470"/>
      <c r="W57" s="466"/>
      <c r="X57" s="472" t="s">
        <v>127</v>
      </c>
      <c r="Y57" s="470"/>
      <c r="Z57" s="464"/>
      <c r="AA57" s="469" t="s">
        <v>128</v>
      </c>
      <c r="AB57" s="470"/>
      <c r="AC57" s="466"/>
      <c r="AD57" s="472" t="s">
        <v>129</v>
      </c>
      <c r="AE57" s="473"/>
    </row>
    <row r="58" spans="1:31" ht="12.95" customHeight="1" x14ac:dyDescent="0.25">
      <c r="A58" s="457"/>
      <c r="B58" s="458"/>
      <c r="C58" s="461"/>
      <c r="D58" s="462"/>
      <c r="E58" s="28" t="s">
        <v>131</v>
      </c>
      <c r="F58" s="27" t="s">
        <v>119</v>
      </c>
      <c r="G58" s="19" t="s">
        <v>120</v>
      </c>
      <c r="H58" s="28" t="s">
        <v>131</v>
      </c>
      <c r="I58" s="22" t="s">
        <v>119</v>
      </c>
      <c r="J58" s="7" t="s">
        <v>120</v>
      </c>
      <c r="K58" s="9" t="s">
        <v>131</v>
      </c>
      <c r="L58" s="27" t="s">
        <v>119</v>
      </c>
      <c r="M58" s="7" t="s">
        <v>120</v>
      </c>
      <c r="N58" s="28" t="s">
        <v>131</v>
      </c>
      <c r="O58" s="22" t="s">
        <v>119</v>
      </c>
      <c r="P58" s="7" t="s">
        <v>120</v>
      </c>
      <c r="Q58" s="19" t="s">
        <v>131</v>
      </c>
      <c r="R58" s="27" t="s">
        <v>119</v>
      </c>
      <c r="S58" s="7" t="s">
        <v>120</v>
      </c>
      <c r="T58" s="28" t="s">
        <v>131</v>
      </c>
      <c r="U58" s="22" t="s">
        <v>119</v>
      </c>
      <c r="V58" s="7" t="s">
        <v>120</v>
      </c>
      <c r="W58" s="19" t="s">
        <v>131</v>
      </c>
      <c r="X58" s="27" t="s">
        <v>119</v>
      </c>
      <c r="Y58" s="7" t="s">
        <v>120</v>
      </c>
      <c r="Z58" s="28" t="s">
        <v>131</v>
      </c>
      <c r="AA58" s="49" t="s">
        <v>119</v>
      </c>
      <c r="AB58" s="9" t="s">
        <v>120</v>
      </c>
      <c r="AC58" s="19" t="s">
        <v>131</v>
      </c>
      <c r="AD58" s="63" t="s">
        <v>222</v>
      </c>
      <c r="AE58" s="64" t="s">
        <v>120</v>
      </c>
    </row>
    <row r="59" spans="1:31" ht="18" customHeight="1" x14ac:dyDescent="0.25">
      <c r="A59" s="99">
        <v>322225</v>
      </c>
      <c r="B59" s="92" t="s">
        <v>95</v>
      </c>
      <c r="C59" s="129"/>
      <c r="D59" s="128">
        <f t="shared" si="1"/>
        <v>4995.96</v>
      </c>
      <c r="E59" s="129"/>
      <c r="F59" s="144"/>
      <c r="G59" s="131"/>
      <c r="H59" s="132"/>
      <c r="I59" s="133"/>
      <c r="J59" s="134"/>
      <c r="K59" s="171"/>
      <c r="L59" s="377"/>
      <c r="M59" s="134">
        <v>4995.96</v>
      </c>
      <c r="N59" s="132"/>
      <c r="O59" s="133"/>
      <c r="P59" s="134"/>
      <c r="Q59" s="131"/>
      <c r="R59" s="135"/>
      <c r="S59" s="134"/>
      <c r="T59" s="132"/>
      <c r="U59" s="133"/>
      <c r="V59" s="134"/>
      <c r="W59" s="131"/>
      <c r="X59" s="135"/>
      <c r="Y59" s="134"/>
      <c r="Z59" s="132"/>
      <c r="AA59" s="133"/>
      <c r="AB59" s="134"/>
      <c r="AC59" s="131"/>
      <c r="AD59" s="135"/>
      <c r="AE59" s="132"/>
    </row>
    <row r="60" spans="1:31" ht="18" customHeight="1" x14ac:dyDescent="0.25">
      <c r="A60" s="99">
        <v>322226</v>
      </c>
      <c r="B60" s="92" t="s">
        <v>96</v>
      </c>
      <c r="C60" s="129"/>
      <c r="D60" s="128">
        <f t="shared" si="1"/>
        <v>2759.7</v>
      </c>
      <c r="E60" s="129"/>
      <c r="F60" s="144"/>
      <c r="G60" s="131"/>
      <c r="H60" s="132"/>
      <c r="I60" s="133"/>
      <c r="J60" s="134"/>
      <c r="K60" s="171"/>
      <c r="L60" s="377"/>
      <c r="M60" s="134">
        <v>2759.7</v>
      </c>
      <c r="N60" s="132"/>
      <c r="O60" s="133"/>
      <c r="P60" s="134"/>
      <c r="Q60" s="131"/>
      <c r="R60" s="135"/>
      <c r="S60" s="134"/>
      <c r="T60" s="132"/>
      <c r="U60" s="133"/>
      <c r="V60" s="134"/>
      <c r="W60" s="131"/>
      <c r="X60" s="135"/>
      <c r="Y60" s="134"/>
      <c r="Z60" s="132"/>
      <c r="AA60" s="133"/>
      <c r="AB60" s="134"/>
      <c r="AC60" s="131"/>
      <c r="AD60" s="135"/>
      <c r="AE60" s="132"/>
    </row>
    <row r="61" spans="1:31" ht="18" customHeight="1" x14ac:dyDescent="0.25">
      <c r="A61" s="99">
        <v>32229</v>
      </c>
      <c r="B61" s="92" t="s">
        <v>41</v>
      </c>
      <c r="C61" s="129"/>
      <c r="D61" s="128">
        <f t="shared" si="1"/>
        <v>1812.3999999999999</v>
      </c>
      <c r="E61" s="129"/>
      <c r="F61" s="144"/>
      <c r="G61" s="131"/>
      <c r="H61" s="132"/>
      <c r="I61" s="133"/>
      <c r="J61" s="134"/>
      <c r="K61" s="171"/>
      <c r="L61" s="378"/>
      <c r="M61" s="134">
        <v>1591.8</v>
      </c>
      <c r="N61" s="132"/>
      <c r="O61" s="133"/>
      <c r="P61" s="134"/>
      <c r="Q61" s="131"/>
      <c r="R61" s="135"/>
      <c r="S61" s="134">
        <v>220.6</v>
      </c>
      <c r="T61" s="132"/>
      <c r="U61" s="133"/>
      <c r="V61" s="134"/>
      <c r="W61" s="131"/>
      <c r="X61" s="135"/>
      <c r="Y61" s="134"/>
      <c r="Z61" s="132"/>
      <c r="AA61" s="133"/>
      <c r="AB61" s="134"/>
      <c r="AC61" s="131"/>
      <c r="AD61" s="135"/>
      <c r="AE61" s="132"/>
    </row>
    <row r="62" spans="1:31" ht="18" customHeight="1" x14ac:dyDescent="0.25">
      <c r="A62" s="450" t="s">
        <v>143</v>
      </c>
      <c r="B62" s="451"/>
      <c r="C62" s="121">
        <f>SUM(F62,I62,L62,O62,R62,U62,X62,AA62)</f>
        <v>42000</v>
      </c>
      <c r="D62" s="120">
        <f t="shared" si="1"/>
        <v>39620.03</v>
      </c>
      <c r="E62" s="389">
        <f>SUM(D62/C62)*100</f>
        <v>94.33340476190476</v>
      </c>
      <c r="F62" s="137"/>
      <c r="G62" s="124">
        <f>SUM(G63+G64)</f>
        <v>0</v>
      </c>
      <c r="H62" s="122"/>
      <c r="I62" s="125"/>
      <c r="J62" s="126">
        <f t="shared" ref="J62:AE62" si="6">SUM(J63+J64)</f>
        <v>0</v>
      </c>
      <c r="K62" s="172"/>
      <c r="L62" s="127">
        <v>42000</v>
      </c>
      <c r="M62" s="126">
        <f>SUM(M63+M64)</f>
        <v>39620.03</v>
      </c>
      <c r="N62" s="389">
        <f>SUM(M62/L62)*100</f>
        <v>94.33340476190476</v>
      </c>
      <c r="O62" s="125"/>
      <c r="P62" s="126">
        <f t="shared" si="6"/>
        <v>0</v>
      </c>
      <c r="Q62" s="124"/>
      <c r="R62" s="127"/>
      <c r="S62" s="126">
        <f t="shared" si="6"/>
        <v>0</v>
      </c>
      <c r="T62" s="122"/>
      <c r="U62" s="125"/>
      <c r="V62" s="126">
        <f t="shared" si="6"/>
        <v>0</v>
      </c>
      <c r="W62" s="124"/>
      <c r="X62" s="127"/>
      <c r="Y62" s="126">
        <f t="shared" si="6"/>
        <v>0</v>
      </c>
      <c r="Z62" s="122"/>
      <c r="AA62" s="125"/>
      <c r="AB62" s="126">
        <f t="shared" si="6"/>
        <v>0</v>
      </c>
      <c r="AC62" s="124"/>
      <c r="AD62" s="127"/>
      <c r="AE62" s="122">
        <f t="shared" si="6"/>
        <v>0</v>
      </c>
    </row>
    <row r="63" spans="1:31" ht="18" customHeight="1" x14ac:dyDescent="0.25">
      <c r="A63" s="94">
        <v>322310</v>
      </c>
      <c r="B63" s="98" t="s">
        <v>97</v>
      </c>
      <c r="C63" s="138"/>
      <c r="D63" s="128">
        <f t="shared" si="1"/>
        <v>35386.61</v>
      </c>
      <c r="E63" s="138"/>
      <c r="F63" s="146"/>
      <c r="G63" s="147"/>
      <c r="H63" s="148"/>
      <c r="I63" s="149"/>
      <c r="J63" s="150"/>
      <c r="K63" s="173"/>
      <c r="L63" s="442"/>
      <c r="M63" s="150">
        <v>35386.61</v>
      </c>
      <c r="N63" s="148"/>
      <c r="O63" s="149"/>
      <c r="P63" s="150"/>
      <c r="Q63" s="147"/>
      <c r="R63" s="151"/>
      <c r="S63" s="150"/>
      <c r="T63" s="148"/>
      <c r="U63" s="149"/>
      <c r="V63" s="150"/>
      <c r="W63" s="147"/>
      <c r="X63" s="151"/>
      <c r="Y63" s="150"/>
      <c r="Z63" s="148"/>
      <c r="AA63" s="149"/>
      <c r="AB63" s="150"/>
      <c r="AC63" s="147"/>
      <c r="AD63" s="151"/>
      <c r="AE63" s="148"/>
    </row>
    <row r="64" spans="1:31" ht="18" customHeight="1" x14ac:dyDescent="0.25">
      <c r="A64" s="94">
        <v>322311</v>
      </c>
      <c r="B64" s="98" t="s">
        <v>98</v>
      </c>
      <c r="C64" s="140"/>
      <c r="D64" s="128">
        <f t="shared" si="1"/>
        <v>4233.42</v>
      </c>
      <c r="E64" s="140"/>
      <c r="F64" s="146"/>
      <c r="G64" s="147"/>
      <c r="H64" s="148"/>
      <c r="I64" s="149"/>
      <c r="J64" s="150"/>
      <c r="K64" s="173"/>
      <c r="L64" s="443"/>
      <c r="M64" s="150">
        <v>4233.42</v>
      </c>
      <c r="N64" s="148"/>
      <c r="O64" s="149"/>
      <c r="P64" s="150"/>
      <c r="Q64" s="147"/>
      <c r="R64" s="151"/>
      <c r="S64" s="150"/>
      <c r="T64" s="148"/>
      <c r="U64" s="149"/>
      <c r="V64" s="150"/>
      <c r="W64" s="147"/>
      <c r="X64" s="151"/>
      <c r="Y64" s="150"/>
      <c r="Z64" s="148"/>
      <c r="AA64" s="149"/>
      <c r="AB64" s="150"/>
      <c r="AC64" s="147"/>
      <c r="AD64" s="151"/>
      <c r="AE64" s="148"/>
    </row>
    <row r="65" spans="1:31" s="2" customFormat="1" ht="18" customHeight="1" x14ac:dyDescent="0.25">
      <c r="A65" s="450" t="s">
        <v>142</v>
      </c>
      <c r="B65" s="451"/>
      <c r="C65" s="115">
        <f>SUM(F65,I65,L65,O65,R65,U65,X65,AA65)</f>
        <v>7000</v>
      </c>
      <c r="D65" s="114">
        <f t="shared" ref="D65:D118" si="7">SUM(G65,J65,M65,P65,S65,V65,Y65,AB65,AE65)</f>
        <v>7012.9600000000009</v>
      </c>
      <c r="E65" s="389">
        <f>SUM(D65/C65)*100</f>
        <v>100.18514285714286</v>
      </c>
      <c r="F65" s="34"/>
      <c r="G65" s="50">
        <f>SUM(G66:G68)</f>
        <v>0</v>
      </c>
      <c r="H65" s="30"/>
      <c r="I65" s="23"/>
      <c r="J65" s="11">
        <f t="shared" ref="J65:AE65" si="8">SUM(J66:J68)</f>
        <v>0</v>
      </c>
      <c r="K65" s="172"/>
      <c r="L65" s="54">
        <v>7000</v>
      </c>
      <c r="M65" s="11">
        <f>SUM(M66:M68)</f>
        <v>5524.1500000000005</v>
      </c>
      <c r="N65" s="389">
        <f>SUM(M65/L65)*100</f>
        <v>78.916428571428582</v>
      </c>
      <c r="O65" s="23"/>
      <c r="P65" s="11">
        <f t="shared" si="8"/>
        <v>0</v>
      </c>
      <c r="Q65" s="30"/>
      <c r="R65" s="54"/>
      <c r="S65" s="11">
        <f t="shared" si="8"/>
        <v>0</v>
      </c>
      <c r="T65" s="30"/>
      <c r="U65" s="23"/>
      <c r="V65" s="11">
        <f t="shared" si="8"/>
        <v>0</v>
      </c>
      <c r="W65" s="50"/>
      <c r="X65" s="54">
        <v>0</v>
      </c>
      <c r="Y65" s="11">
        <f t="shared" si="8"/>
        <v>1488.81</v>
      </c>
      <c r="Z65" s="30"/>
      <c r="AA65" s="23"/>
      <c r="AB65" s="11">
        <f t="shared" si="8"/>
        <v>0</v>
      </c>
      <c r="AC65" s="50"/>
      <c r="AD65" s="54"/>
      <c r="AE65" s="30">
        <f t="shared" si="8"/>
        <v>0</v>
      </c>
    </row>
    <row r="66" spans="1:31" ht="18" customHeight="1" x14ac:dyDescent="0.25">
      <c r="A66" s="94">
        <v>322340</v>
      </c>
      <c r="B66" s="98" t="s">
        <v>99</v>
      </c>
      <c r="C66" s="118"/>
      <c r="D66" s="116">
        <f t="shared" si="7"/>
        <v>249.93</v>
      </c>
      <c r="E66" s="321"/>
      <c r="F66" s="33"/>
      <c r="G66" s="52"/>
      <c r="H66" s="36"/>
      <c r="I66" s="25"/>
      <c r="J66" s="12"/>
      <c r="K66" s="173"/>
      <c r="L66" s="444"/>
      <c r="M66" s="12">
        <v>249.93</v>
      </c>
      <c r="N66" s="36"/>
      <c r="O66" s="25"/>
      <c r="P66" s="12"/>
      <c r="Q66" s="52"/>
      <c r="R66" s="56"/>
      <c r="S66" s="12"/>
      <c r="T66" s="36"/>
      <c r="U66" s="25"/>
      <c r="V66" s="12"/>
      <c r="W66" s="52"/>
      <c r="X66" s="56"/>
      <c r="Y66" s="12"/>
      <c r="Z66" s="36"/>
      <c r="AA66" s="25"/>
      <c r="AB66" s="12"/>
      <c r="AC66" s="52"/>
      <c r="AD66" s="56"/>
      <c r="AE66" s="36"/>
    </row>
    <row r="67" spans="1:31" ht="18" customHeight="1" x14ac:dyDescent="0.25">
      <c r="A67" s="94">
        <v>322341</v>
      </c>
      <c r="B67" s="98" t="s">
        <v>100</v>
      </c>
      <c r="C67" s="117"/>
      <c r="D67" s="116">
        <f t="shared" si="7"/>
        <v>5274.22</v>
      </c>
      <c r="E67" s="321"/>
      <c r="F67" s="33"/>
      <c r="G67" s="52"/>
      <c r="H67" s="36"/>
      <c r="I67" s="25"/>
      <c r="J67" s="12"/>
      <c r="K67" s="173"/>
      <c r="L67" s="445"/>
      <c r="M67" s="12">
        <v>5274.22</v>
      </c>
      <c r="N67" s="36"/>
      <c r="O67" s="25"/>
      <c r="P67" s="12"/>
      <c r="Q67" s="52"/>
      <c r="R67" s="56"/>
      <c r="S67" s="12"/>
      <c r="T67" s="36"/>
      <c r="U67" s="25"/>
      <c r="V67" s="12"/>
      <c r="W67" s="52"/>
      <c r="X67" s="56"/>
      <c r="Y67" s="12"/>
      <c r="Z67" s="36"/>
      <c r="AA67" s="25"/>
      <c r="AB67" s="12"/>
      <c r="AC67" s="52"/>
      <c r="AD67" s="56"/>
      <c r="AE67" s="36"/>
    </row>
    <row r="68" spans="1:31" ht="18" customHeight="1" x14ac:dyDescent="0.25">
      <c r="A68" s="94">
        <v>322343</v>
      </c>
      <c r="B68" s="98" t="s">
        <v>60</v>
      </c>
      <c r="C68" s="119"/>
      <c r="D68" s="116">
        <f t="shared" si="7"/>
        <v>1488.81</v>
      </c>
      <c r="E68" s="322"/>
      <c r="F68" s="33"/>
      <c r="G68" s="52"/>
      <c r="H68" s="36"/>
      <c r="I68" s="25"/>
      <c r="J68" s="12"/>
      <c r="K68" s="173"/>
      <c r="L68" s="446"/>
      <c r="M68" s="12"/>
      <c r="N68" s="36"/>
      <c r="O68" s="25"/>
      <c r="P68" s="12"/>
      <c r="Q68" s="52"/>
      <c r="R68" s="56"/>
      <c r="S68" s="12"/>
      <c r="T68" s="36"/>
      <c r="U68" s="25"/>
      <c r="V68" s="12"/>
      <c r="W68" s="52"/>
      <c r="X68" s="56"/>
      <c r="Y68" s="12">
        <v>1488.81</v>
      </c>
      <c r="Z68" s="36"/>
      <c r="AA68" s="25"/>
      <c r="AB68" s="12"/>
      <c r="AC68" s="52"/>
      <c r="AD68" s="56"/>
      <c r="AE68" s="36"/>
    </row>
    <row r="69" spans="1:31" ht="18" customHeight="1" x14ac:dyDescent="0.25">
      <c r="A69" s="100" t="s">
        <v>141</v>
      </c>
      <c r="B69" s="101"/>
      <c r="C69" s="154">
        <f>SUM(F69,I69,L69,O69,R69,U69,X69,AA69)</f>
        <v>19000</v>
      </c>
      <c r="D69" s="153">
        <f t="shared" si="7"/>
        <v>19496.66</v>
      </c>
      <c r="E69" s="389">
        <f>SUM(D69/C69)*100</f>
        <v>102.614</v>
      </c>
      <c r="F69" s="29"/>
      <c r="G69" s="50">
        <f>SUM(G70:G74)</f>
        <v>0</v>
      </c>
      <c r="H69" s="30"/>
      <c r="I69" s="23"/>
      <c r="J69" s="11">
        <f t="shared" ref="J69:AE69" si="9">SUM(J70:J74)</f>
        <v>0</v>
      </c>
      <c r="K69" s="172"/>
      <c r="L69" s="54">
        <v>16000</v>
      </c>
      <c r="M69" s="11">
        <f>SUM(M70:M74)</f>
        <v>18980.66</v>
      </c>
      <c r="N69" s="389">
        <f>SUM(M69/L69)*100</f>
        <v>118.629125</v>
      </c>
      <c r="O69" s="23"/>
      <c r="P69" s="11">
        <f t="shared" si="9"/>
        <v>0</v>
      </c>
      <c r="Q69" s="50"/>
      <c r="R69" s="54">
        <v>3000</v>
      </c>
      <c r="S69" s="11">
        <f t="shared" si="9"/>
        <v>0</v>
      </c>
      <c r="T69" s="389">
        <f>SUM(S69/R69)*100</f>
        <v>0</v>
      </c>
      <c r="U69" s="23"/>
      <c r="V69" s="11">
        <f t="shared" si="9"/>
        <v>0</v>
      </c>
      <c r="W69" s="50"/>
      <c r="X69" s="54">
        <v>0</v>
      </c>
      <c r="Y69" s="11">
        <f t="shared" si="9"/>
        <v>516</v>
      </c>
      <c r="Z69" s="30"/>
      <c r="AA69" s="23"/>
      <c r="AB69" s="11">
        <f t="shared" si="9"/>
        <v>0</v>
      </c>
      <c r="AC69" s="50"/>
      <c r="AD69" s="54"/>
      <c r="AE69" s="30">
        <f t="shared" si="9"/>
        <v>0</v>
      </c>
    </row>
    <row r="70" spans="1:31" ht="18" customHeight="1" x14ac:dyDescent="0.25">
      <c r="A70" s="91">
        <v>32241</v>
      </c>
      <c r="B70" s="92" t="s">
        <v>7</v>
      </c>
      <c r="C70" s="118"/>
      <c r="D70" s="116">
        <f t="shared" si="7"/>
        <v>10125.19</v>
      </c>
      <c r="E70" s="323"/>
      <c r="F70" s="37"/>
      <c r="G70" s="51"/>
      <c r="H70" s="32"/>
      <c r="I70" s="24"/>
      <c r="J70" s="6"/>
      <c r="K70" s="171"/>
      <c r="L70" s="447"/>
      <c r="M70" s="6">
        <v>10125.19</v>
      </c>
      <c r="N70" s="32"/>
      <c r="O70" s="24"/>
      <c r="P70" s="6"/>
      <c r="Q70" s="51"/>
      <c r="R70" s="55"/>
      <c r="S70" s="6"/>
      <c r="T70" s="32"/>
      <c r="U70" s="24"/>
      <c r="V70" s="6"/>
      <c r="W70" s="51"/>
      <c r="X70" s="55"/>
      <c r="Y70" s="6"/>
      <c r="Z70" s="32"/>
      <c r="AA70" s="24"/>
      <c r="AB70" s="6"/>
      <c r="AC70" s="51"/>
      <c r="AD70" s="55"/>
      <c r="AE70" s="32"/>
    </row>
    <row r="71" spans="1:31" ht="18" customHeight="1" x14ac:dyDescent="0.25">
      <c r="A71" s="91">
        <v>32242</v>
      </c>
      <c r="B71" s="92" t="s">
        <v>8</v>
      </c>
      <c r="C71" s="117"/>
      <c r="D71" s="116">
        <f t="shared" si="7"/>
        <v>8543.16</v>
      </c>
      <c r="E71" s="321"/>
      <c r="F71" s="37"/>
      <c r="G71" s="51"/>
      <c r="H71" s="32"/>
      <c r="I71" s="24"/>
      <c r="J71" s="6"/>
      <c r="K71" s="171"/>
      <c r="L71" s="448"/>
      <c r="M71" s="6">
        <v>8543.16</v>
      </c>
      <c r="N71" s="32"/>
      <c r="O71" s="24"/>
      <c r="P71" s="6"/>
      <c r="Q71" s="51"/>
      <c r="R71" s="55"/>
      <c r="S71" s="6"/>
      <c r="T71" s="32"/>
      <c r="U71" s="24"/>
      <c r="V71" s="6"/>
      <c r="W71" s="51"/>
      <c r="X71" s="55"/>
      <c r="Y71" s="6"/>
      <c r="Z71" s="32"/>
      <c r="AA71" s="24"/>
      <c r="AB71" s="6"/>
      <c r="AC71" s="51"/>
      <c r="AD71" s="55"/>
      <c r="AE71" s="32"/>
    </row>
    <row r="72" spans="1:31" ht="18" customHeight="1" x14ac:dyDescent="0.25">
      <c r="A72" s="99">
        <v>322423</v>
      </c>
      <c r="B72" s="102" t="s">
        <v>101</v>
      </c>
      <c r="C72" s="117"/>
      <c r="D72" s="116">
        <f t="shared" si="7"/>
        <v>516</v>
      </c>
      <c r="E72" s="321"/>
      <c r="F72" s="37"/>
      <c r="G72" s="51"/>
      <c r="H72" s="32"/>
      <c r="I72" s="24"/>
      <c r="J72" s="6"/>
      <c r="K72" s="171"/>
      <c r="L72" s="448"/>
      <c r="M72" s="6"/>
      <c r="N72" s="32"/>
      <c r="O72" s="24"/>
      <c r="P72" s="6"/>
      <c r="Q72" s="51"/>
      <c r="R72" s="55"/>
      <c r="S72" s="6"/>
      <c r="T72" s="32"/>
      <c r="U72" s="24"/>
      <c r="V72" s="6"/>
      <c r="W72" s="51"/>
      <c r="X72" s="55"/>
      <c r="Y72" s="6">
        <v>516</v>
      </c>
      <c r="Z72" s="32"/>
      <c r="AA72" s="24"/>
      <c r="AB72" s="6"/>
      <c r="AC72" s="51"/>
      <c r="AD72" s="55"/>
      <c r="AE72" s="32"/>
    </row>
    <row r="73" spans="1:31" ht="18" customHeight="1" x14ac:dyDescent="0.25">
      <c r="A73" s="99">
        <v>32243</v>
      </c>
      <c r="B73" s="102" t="s">
        <v>102</v>
      </c>
      <c r="C73" s="117"/>
      <c r="D73" s="116">
        <f t="shared" si="7"/>
        <v>0</v>
      </c>
      <c r="E73" s="321"/>
      <c r="F73" s="37"/>
      <c r="G73" s="51"/>
      <c r="H73" s="32"/>
      <c r="I73" s="24"/>
      <c r="J73" s="6"/>
      <c r="K73" s="171"/>
      <c r="L73" s="448"/>
      <c r="M73" s="6"/>
      <c r="N73" s="32"/>
      <c r="O73" s="24"/>
      <c r="P73" s="6"/>
      <c r="Q73" s="51"/>
      <c r="R73" s="55"/>
      <c r="S73" s="6"/>
      <c r="T73" s="32"/>
      <c r="U73" s="24"/>
      <c r="V73" s="6"/>
      <c r="W73" s="51"/>
      <c r="X73" s="55"/>
      <c r="Y73" s="6"/>
      <c r="Z73" s="32"/>
      <c r="AA73" s="24"/>
      <c r="AB73" s="6"/>
      <c r="AC73" s="51"/>
      <c r="AD73" s="55"/>
      <c r="AE73" s="32"/>
    </row>
    <row r="74" spans="1:31" ht="18" customHeight="1" x14ac:dyDescent="0.25">
      <c r="A74" s="99">
        <v>32244</v>
      </c>
      <c r="B74" s="102" t="s">
        <v>42</v>
      </c>
      <c r="C74" s="119"/>
      <c r="D74" s="116">
        <f t="shared" si="7"/>
        <v>312.31</v>
      </c>
      <c r="E74" s="322"/>
      <c r="F74" s="37"/>
      <c r="G74" s="51"/>
      <c r="H74" s="32"/>
      <c r="I74" s="24"/>
      <c r="J74" s="6"/>
      <c r="K74" s="171"/>
      <c r="L74" s="449"/>
      <c r="M74" s="6">
        <v>312.31</v>
      </c>
      <c r="N74" s="32"/>
      <c r="O74" s="24"/>
      <c r="P74" s="6"/>
      <c r="Q74" s="51"/>
      <c r="R74" s="55"/>
      <c r="S74" s="6"/>
      <c r="T74" s="32"/>
      <c r="U74" s="24"/>
      <c r="V74" s="6"/>
      <c r="W74" s="51"/>
      <c r="X74" s="55"/>
      <c r="Y74" s="6"/>
      <c r="Z74" s="32"/>
      <c r="AA74" s="24"/>
      <c r="AB74" s="6"/>
      <c r="AC74" s="51"/>
      <c r="AD74" s="55"/>
      <c r="AE74" s="32"/>
    </row>
    <row r="75" spans="1:31" ht="18" customHeight="1" x14ac:dyDescent="0.25">
      <c r="A75" s="103" t="s">
        <v>135</v>
      </c>
      <c r="B75" s="102"/>
      <c r="C75" s="154">
        <f>SUM(F75,I75,L75,O75,R75,U75,X75,AA75)</f>
        <v>19714.239999999998</v>
      </c>
      <c r="D75" s="114">
        <f t="shared" si="7"/>
        <v>8568.93</v>
      </c>
      <c r="E75" s="389">
        <f>SUM(D75/C75)*100</f>
        <v>43.46568774652232</v>
      </c>
      <c r="F75" s="34"/>
      <c r="G75" s="50">
        <v>0</v>
      </c>
      <c r="H75" s="30"/>
      <c r="I75" s="23">
        <v>8000</v>
      </c>
      <c r="J75" s="11"/>
      <c r="K75" s="389">
        <f>SUM(J75/I75)*100</f>
        <v>0</v>
      </c>
      <c r="L75" s="54">
        <v>7719</v>
      </c>
      <c r="M75" s="11">
        <v>8120.35</v>
      </c>
      <c r="N75" s="389">
        <f>SUM(M75/L75)*100</f>
        <v>105.19950770825237</v>
      </c>
      <c r="O75" s="23">
        <v>0</v>
      </c>
      <c r="P75" s="11">
        <v>448.58</v>
      </c>
      <c r="Q75" s="50"/>
      <c r="R75" s="54">
        <v>3995.24</v>
      </c>
      <c r="S75" s="11"/>
      <c r="T75" s="122">
        <f>SUM(S75/R75)</f>
        <v>0</v>
      </c>
      <c r="U75" s="23"/>
      <c r="V75" s="11"/>
      <c r="W75" s="50"/>
      <c r="X75" s="54"/>
      <c r="Y75" s="11"/>
      <c r="Z75" s="30"/>
      <c r="AA75" s="23"/>
      <c r="AB75" s="11"/>
      <c r="AC75" s="50"/>
      <c r="AD75" s="54"/>
      <c r="AE75" s="30"/>
    </row>
    <row r="76" spans="1:31" ht="18" customHeight="1" x14ac:dyDescent="0.25">
      <c r="A76" s="103" t="s">
        <v>136</v>
      </c>
      <c r="B76" s="102"/>
      <c r="C76" s="115">
        <f>SUM(F76,I76,L76,O76,R76,U76,X76,AA76)</f>
        <v>2000</v>
      </c>
      <c r="D76" s="114">
        <f t="shared" si="7"/>
        <v>0</v>
      </c>
      <c r="E76" s="30"/>
      <c r="F76" s="34"/>
      <c r="G76" s="50"/>
      <c r="H76" s="30"/>
      <c r="I76" s="23"/>
      <c r="J76" s="11"/>
      <c r="K76" s="172"/>
      <c r="L76" s="54">
        <v>2000</v>
      </c>
      <c r="M76" s="11"/>
      <c r="N76" s="30"/>
      <c r="O76" s="23"/>
      <c r="P76" s="11"/>
      <c r="Q76" s="50"/>
      <c r="R76" s="54"/>
      <c r="S76" s="11"/>
      <c r="T76" s="30"/>
      <c r="U76" s="23"/>
      <c r="V76" s="11"/>
      <c r="W76" s="50"/>
      <c r="X76" s="54"/>
      <c r="Y76" s="11"/>
      <c r="Z76" s="30"/>
      <c r="AA76" s="23"/>
      <c r="AB76" s="11"/>
      <c r="AC76" s="50"/>
      <c r="AD76" s="54"/>
      <c r="AE76" s="30"/>
    </row>
    <row r="77" spans="1:31" ht="18" customHeight="1" x14ac:dyDescent="0.25">
      <c r="A77" s="103" t="s">
        <v>137</v>
      </c>
      <c r="B77" s="102"/>
      <c r="C77" s="115">
        <f>SUM(F77,I77,L77,O77,R77,U77,X77,AA77)</f>
        <v>1000</v>
      </c>
      <c r="D77" s="114">
        <f t="shared" si="7"/>
        <v>0</v>
      </c>
      <c r="E77" s="389">
        <f>SUM(D77/C77)*100</f>
        <v>0</v>
      </c>
      <c r="F77" s="34"/>
      <c r="G77" s="50"/>
      <c r="H77" s="30"/>
      <c r="I77" s="23"/>
      <c r="J77" s="11"/>
      <c r="K77" s="172"/>
      <c r="L77" s="54">
        <v>1000</v>
      </c>
      <c r="M77" s="11"/>
      <c r="N77" s="389">
        <f>SUM(M77/L77)*100</f>
        <v>0</v>
      </c>
      <c r="O77" s="23"/>
      <c r="P77" s="11"/>
      <c r="Q77" s="50"/>
      <c r="R77" s="54"/>
      <c r="S77" s="11"/>
      <c r="T77" s="30"/>
      <c r="U77" s="23"/>
      <c r="V77" s="11"/>
      <c r="W77" s="50"/>
      <c r="X77" s="54"/>
      <c r="Y77" s="11"/>
      <c r="Z77" s="30"/>
      <c r="AA77" s="23"/>
      <c r="AB77" s="11"/>
      <c r="AC77" s="50"/>
      <c r="AD77" s="54"/>
      <c r="AE77" s="30"/>
    </row>
    <row r="78" spans="1:31" ht="18" customHeight="1" x14ac:dyDescent="0.25">
      <c r="A78" s="103" t="s">
        <v>138</v>
      </c>
      <c r="B78" s="102"/>
      <c r="C78" s="154">
        <f>SUM(F78,I78,L78,O78,R78,U78,X78,AA78)</f>
        <v>27500</v>
      </c>
      <c r="D78" s="153">
        <f t="shared" si="7"/>
        <v>27089.059999999998</v>
      </c>
      <c r="E78" s="389">
        <f>SUM(D78/C78)*100</f>
        <v>98.505672727272724</v>
      </c>
      <c r="F78" s="34"/>
      <c r="G78" s="50">
        <f>SUM(G79:G82)</f>
        <v>0</v>
      </c>
      <c r="H78" s="30"/>
      <c r="I78" s="23">
        <v>500</v>
      </c>
      <c r="J78" s="11"/>
      <c r="K78" s="389">
        <f>SUM(J78/I78)*100</f>
        <v>0</v>
      </c>
      <c r="L78" s="54">
        <v>27000</v>
      </c>
      <c r="M78" s="11">
        <f>M79+M80+M81+M82</f>
        <v>27089.059999999998</v>
      </c>
      <c r="N78" s="389">
        <f>SUM(M78/L78)*100</f>
        <v>100.32985185185184</v>
      </c>
      <c r="O78" s="23"/>
      <c r="P78" s="11">
        <f t="shared" ref="P78:AE78" si="10">SUM(P79:P82)</f>
        <v>0</v>
      </c>
      <c r="Q78" s="50"/>
      <c r="R78" s="54"/>
      <c r="S78" s="11">
        <f t="shared" si="10"/>
        <v>0</v>
      </c>
      <c r="T78" s="30"/>
      <c r="U78" s="23"/>
      <c r="V78" s="11">
        <f t="shared" si="10"/>
        <v>0</v>
      </c>
      <c r="W78" s="50"/>
      <c r="X78" s="54"/>
      <c r="Y78" s="11">
        <f t="shared" si="10"/>
        <v>0</v>
      </c>
      <c r="Z78" s="30"/>
      <c r="AA78" s="23"/>
      <c r="AB78" s="11">
        <f t="shared" si="10"/>
        <v>0</v>
      </c>
      <c r="AC78" s="50"/>
      <c r="AD78" s="54"/>
      <c r="AE78" s="30">
        <f t="shared" si="10"/>
        <v>0</v>
      </c>
    </row>
    <row r="79" spans="1:31" ht="18" customHeight="1" x14ac:dyDescent="0.25">
      <c r="A79" s="103">
        <v>323110</v>
      </c>
      <c r="B79" s="102" t="s">
        <v>61</v>
      </c>
      <c r="C79" s="118"/>
      <c r="D79" s="116">
        <f t="shared" si="7"/>
        <v>12333</v>
      </c>
      <c r="E79" s="323"/>
      <c r="F79" s="35"/>
      <c r="G79" s="51"/>
      <c r="H79" s="32"/>
      <c r="I79" s="24"/>
      <c r="J79" s="6"/>
      <c r="K79" s="171"/>
      <c r="L79" s="447"/>
      <c r="M79" s="6">
        <v>12333</v>
      </c>
      <c r="N79" s="32"/>
      <c r="O79" s="24"/>
      <c r="P79" s="6"/>
      <c r="Q79" s="51"/>
      <c r="R79" s="55"/>
      <c r="S79" s="6"/>
      <c r="T79" s="32"/>
      <c r="U79" s="24"/>
      <c r="V79" s="6"/>
      <c r="W79" s="51"/>
      <c r="X79" s="55"/>
      <c r="Y79" s="6"/>
      <c r="Z79" s="32"/>
      <c r="AA79" s="24"/>
      <c r="AB79" s="6"/>
      <c r="AC79" s="51"/>
      <c r="AD79" s="55"/>
      <c r="AE79" s="32"/>
    </row>
    <row r="80" spans="1:31" ht="18" customHeight="1" x14ac:dyDescent="0.25">
      <c r="A80" s="103">
        <v>323111</v>
      </c>
      <c r="B80" s="102" t="s">
        <v>63</v>
      </c>
      <c r="C80" s="117"/>
      <c r="D80" s="116">
        <f t="shared" si="7"/>
        <v>14756.06</v>
      </c>
      <c r="E80" s="321"/>
      <c r="F80" s="33"/>
      <c r="G80" s="51"/>
      <c r="H80" s="32"/>
      <c r="I80" s="24"/>
      <c r="J80" s="6"/>
      <c r="K80" s="171"/>
      <c r="L80" s="448"/>
      <c r="M80" s="6">
        <v>14756.06</v>
      </c>
      <c r="N80" s="32"/>
      <c r="O80" s="24"/>
      <c r="P80" s="6"/>
      <c r="Q80" s="51"/>
      <c r="R80" s="55"/>
      <c r="S80" s="6"/>
      <c r="T80" s="32"/>
      <c r="U80" s="24"/>
      <c r="V80" s="6"/>
      <c r="W80" s="51"/>
      <c r="X80" s="55"/>
      <c r="Y80" s="361"/>
      <c r="Z80" s="32"/>
      <c r="AA80" s="24"/>
      <c r="AB80" s="6"/>
      <c r="AC80" s="51"/>
      <c r="AD80" s="55"/>
      <c r="AE80" s="32"/>
    </row>
    <row r="81" spans="1:31" ht="18" customHeight="1" x14ac:dyDescent="0.25">
      <c r="A81" s="103">
        <v>323113</v>
      </c>
      <c r="B81" s="102" t="s">
        <v>62</v>
      </c>
      <c r="C81" s="117"/>
      <c r="D81" s="116">
        <f t="shared" si="7"/>
        <v>0</v>
      </c>
      <c r="E81" s="321"/>
      <c r="F81" s="33"/>
      <c r="G81" s="51"/>
      <c r="H81" s="32"/>
      <c r="I81" s="24"/>
      <c r="J81" s="6"/>
      <c r="K81" s="171"/>
      <c r="L81" s="448"/>
      <c r="M81" s="6"/>
      <c r="N81" s="32"/>
      <c r="O81" s="24"/>
      <c r="P81" s="6"/>
      <c r="Q81" s="51"/>
      <c r="R81" s="55"/>
      <c r="S81" s="6"/>
      <c r="T81" s="32"/>
      <c r="U81" s="24"/>
      <c r="V81" s="6"/>
      <c r="W81" s="51"/>
      <c r="X81" s="55"/>
      <c r="Y81" s="6"/>
      <c r="Z81" s="32"/>
      <c r="AA81" s="24"/>
      <c r="AB81" s="6"/>
      <c r="AC81" s="51"/>
      <c r="AD81" s="55"/>
      <c r="AE81" s="32"/>
    </row>
    <row r="82" spans="1:31" ht="18" customHeight="1" x14ac:dyDescent="0.25">
      <c r="A82" s="103">
        <v>32312</v>
      </c>
      <c r="B82" s="102" t="s">
        <v>40</v>
      </c>
      <c r="C82" s="119"/>
      <c r="D82" s="116">
        <f t="shared" si="7"/>
        <v>0</v>
      </c>
      <c r="E82" s="322"/>
      <c r="F82" s="35"/>
      <c r="G82" s="51"/>
      <c r="H82" s="32"/>
      <c r="I82" s="24"/>
      <c r="J82" s="6"/>
      <c r="K82" s="171"/>
      <c r="L82" s="449"/>
      <c r="M82" s="6"/>
      <c r="N82" s="32"/>
      <c r="O82" s="24"/>
      <c r="P82" s="6"/>
      <c r="Q82" s="51"/>
      <c r="R82" s="55"/>
      <c r="S82" s="6"/>
      <c r="T82" s="32"/>
      <c r="U82" s="24"/>
      <c r="V82" s="6"/>
      <c r="W82" s="51"/>
      <c r="X82" s="55"/>
      <c r="Y82" s="6"/>
      <c r="Z82" s="32"/>
      <c r="AA82" s="24"/>
      <c r="AB82" s="6"/>
      <c r="AC82" s="51"/>
      <c r="AD82" s="55"/>
      <c r="AE82" s="32"/>
    </row>
    <row r="83" spans="1:31" ht="18" customHeight="1" x14ac:dyDescent="0.25">
      <c r="A83" s="103" t="s">
        <v>139</v>
      </c>
      <c r="B83" s="102"/>
      <c r="C83" s="115">
        <f>SUM(F83,I83,L83,O83,R83,U83,X83,AA83)</f>
        <v>4200</v>
      </c>
      <c r="D83" s="114">
        <f t="shared" si="7"/>
        <v>3207.6</v>
      </c>
      <c r="E83" s="389">
        <f>SUM(D83/C83)*100</f>
        <v>76.371428571428567</v>
      </c>
      <c r="F83" s="34"/>
      <c r="G83" s="50">
        <v>0</v>
      </c>
      <c r="H83" s="30"/>
      <c r="I83" s="23">
        <v>200</v>
      </c>
      <c r="J83" s="11"/>
      <c r="K83" s="389">
        <f>SUM(J83/I83)*100</f>
        <v>0</v>
      </c>
      <c r="L83" s="54">
        <v>4000</v>
      </c>
      <c r="M83" s="11">
        <v>3207.6</v>
      </c>
      <c r="N83" s="389">
        <f>SUM(M83/L83)*100</f>
        <v>80.19</v>
      </c>
      <c r="O83" s="23"/>
      <c r="P83" s="11"/>
      <c r="Q83" s="50"/>
      <c r="R83" s="54"/>
      <c r="S83" s="11"/>
      <c r="T83" s="30"/>
      <c r="U83" s="23"/>
      <c r="V83" s="11"/>
      <c r="W83" s="50"/>
      <c r="X83" s="54"/>
      <c r="Y83" s="11"/>
      <c r="Z83" s="30"/>
      <c r="AA83" s="23"/>
      <c r="AB83" s="11"/>
      <c r="AC83" s="50"/>
      <c r="AD83" s="54"/>
      <c r="AE83" s="30"/>
    </row>
    <row r="84" spans="1:31" ht="18" customHeight="1" x14ac:dyDescent="0.25">
      <c r="A84" s="100" t="s">
        <v>140</v>
      </c>
      <c r="B84" s="92"/>
      <c r="C84" s="115">
        <f>SUM(F84,I84,L84,O84,R84,U84,X84,AA84)</f>
        <v>65000</v>
      </c>
      <c r="D84" s="114">
        <f t="shared" si="7"/>
        <v>63984.47</v>
      </c>
      <c r="E84" s="389">
        <f>SUM(D84/C84)*100</f>
        <v>98.43764615384616</v>
      </c>
      <c r="F84" s="34"/>
      <c r="G84" s="50">
        <v>0</v>
      </c>
      <c r="H84" s="30"/>
      <c r="I84" s="23"/>
      <c r="J84" s="11">
        <v>0</v>
      </c>
      <c r="K84" s="172"/>
      <c r="L84" s="54">
        <v>3000</v>
      </c>
      <c r="M84" s="11">
        <v>384</v>
      </c>
      <c r="N84" s="30"/>
      <c r="O84" s="23"/>
      <c r="P84" s="11"/>
      <c r="Q84" s="50"/>
      <c r="R84" s="54"/>
      <c r="S84" s="11">
        <f>S85+S86+S88</f>
        <v>333</v>
      </c>
      <c r="T84" s="30"/>
      <c r="U84" s="23"/>
      <c r="V84" s="11"/>
      <c r="W84" s="50"/>
      <c r="X84" s="54">
        <v>30000</v>
      </c>
      <c r="Y84" s="11">
        <f>SUM(Y85:Y88)</f>
        <v>23157.47</v>
      </c>
      <c r="Z84" s="389">
        <f>SUM(Y84/X84)*100</f>
        <v>77.19156666666666</v>
      </c>
      <c r="AA84" s="23">
        <v>32000</v>
      </c>
      <c r="AB84" s="11">
        <f>AB85+AB86+AB87+AB88</f>
        <v>40110</v>
      </c>
      <c r="AC84" s="389">
        <f>SUM(AB84/AA84)*100</f>
        <v>125.34375</v>
      </c>
      <c r="AD84" s="54"/>
      <c r="AE84" s="30"/>
    </row>
    <row r="85" spans="1:31" ht="18" customHeight="1" x14ac:dyDescent="0.25">
      <c r="A85" s="103">
        <v>323143</v>
      </c>
      <c r="B85" s="102" t="s">
        <v>114</v>
      </c>
      <c r="C85" s="155"/>
      <c r="D85" s="116">
        <f t="shared" si="7"/>
        <v>0</v>
      </c>
      <c r="E85" s="324"/>
      <c r="F85" s="35"/>
      <c r="G85" s="52"/>
      <c r="H85" s="36"/>
      <c r="I85" s="25"/>
      <c r="J85" s="12"/>
      <c r="K85" s="173"/>
      <c r="L85" s="56"/>
      <c r="M85" s="12"/>
      <c r="N85" s="36"/>
      <c r="O85" s="25"/>
      <c r="P85" s="12"/>
      <c r="Q85" s="52"/>
      <c r="R85" s="56"/>
      <c r="S85" s="12"/>
      <c r="T85" s="36"/>
      <c r="U85" s="25"/>
      <c r="V85" s="12"/>
      <c r="W85" s="52"/>
      <c r="X85" s="56"/>
      <c r="Y85" s="12"/>
      <c r="Z85" s="36"/>
      <c r="AA85" s="25"/>
      <c r="AB85" s="12"/>
      <c r="AC85" s="52"/>
      <c r="AD85" s="56"/>
      <c r="AE85" s="36"/>
    </row>
    <row r="86" spans="1:31" ht="18" customHeight="1" x14ac:dyDescent="0.25">
      <c r="A86" s="103">
        <v>323191</v>
      </c>
      <c r="B86" s="102" t="s">
        <v>267</v>
      </c>
      <c r="C86" s="155"/>
      <c r="D86" s="116">
        <f t="shared" si="7"/>
        <v>40443</v>
      </c>
      <c r="E86" s="324"/>
      <c r="F86" s="35"/>
      <c r="G86" s="52"/>
      <c r="H86" s="36"/>
      <c r="I86" s="25"/>
      <c r="J86" s="12"/>
      <c r="K86" s="173"/>
      <c r="L86" s="56"/>
      <c r="M86" s="12"/>
      <c r="N86" s="36"/>
      <c r="O86" s="25"/>
      <c r="P86" s="12"/>
      <c r="Q86" s="52"/>
      <c r="R86" s="56"/>
      <c r="S86" s="12">
        <v>333</v>
      </c>
      <c r="T86" s="36"/>
      <c r="U86" s="25"/>
      <c r="V86" s="12"/>
      <c r="W86" s="52"/>
      <c r="X86" s="56"/>
      <c r="Y86" s="360"/>
      <c r="Z86" s="36"/>
      <c r="AA86" s="25"/>
      <c r="AB86" s="12">
        <v>40110</v>
      </c>
      <c r="AC86" s="52"/>
      <c r="AD86" s="56"/>
      <c r="AE86" s="36"/>
    </row>
    <row r="87" spans="1:31" ht="18" customHeight="1" x14ac:dyDescent="0.25">
      <c r="A87" s="103">
        <v>323195</v>
      </c>
      <c r="B87" s="359" t="s">
        <v>273</v>
      </c>
      <c r="C87" s="155"/>
      <c r="D87" s="116"/>
      <c r="E87" s="324"/>
      <c r="F87" s="35"/>
      <c r="G87" s="52"/>
      <c r="H87" s="36"/>
      <c r="I87" s="25"/>
      <c r="J87" s="12"/>
      <c r="K87" s="173"/>
      <c r="L87" s="56"/>
      <c r="M87" s="12"/>
      <c r="N87" s="36"/>
      <c r="O87" s="25"/>
      <c r="P87" s="12"/>
      <c r="Q87" s="52"/>
      <c r="R87" s="56"/>
      <c r="S87" s="12"/>
      <c r="T87" s="36"/>
      <c r="U87" s="25"/>
      <c r="V87" s="12"/>
      <c r="W87" s="52"/>
      <c r="X87" s="56"/>
      <c r="Y87" s="417">
        <v>9012.4699999999993</v>
      </c>
      <c r="Z87" s="36"/>
      <c r="AA87" s="25"/>
      <c r="AB87" s="12"/>
      <c r="AC87" s="52"/>
      <c r="AD87" s="56"/>
      <c r="AE87" s="36"/>
    </row>
    <row r="88" spans="1:31" ht="18" customHeight="1" x14ac:dyDescent="0.25">
      <c r="A88" s="103">
        <v>323197</v>
      </c>
      <c r="B88" s="359" t="s">
        <v>274</v>
      </c>
      <c r="C88" s="155"/>
      <c r="D88" s="116">
        <f t="shared" si="7"/>
        <v>14145</v>
      </c>
      <c r="E88" s="324"/>
      <c r="F88" s="35"/>
      <c r="G88" s="52"/>
      <c r="H88" s="36"/>
      <c r="I88" s="25"/>
      <c r="J88" s="12"/>
      <c r="K88" s="173"/>
      <c r="L88" s="56"/>
      <c r="M88" s="12"/>
      <c r="N88" s="36"/>
      <c r="O88" s="25"/>
      <c r="P88" s="12"/>
      <c r="Q88" s="52"/>
      <c r="R88" s="56"/>
      <c r="S88" s="12"/>
      <c r="T88" s="36"/>
      <c r="U88" s="25"/>
      <c r="V88" s="12"/>
      <c r="W88" s="52"/>
      <c r="X88" s="56"/>
      <c r="Y88" s="417">
        <v>14145</v>
      </c>
      <c r="Z88" s="36"/>
      <c r="AA88" s="25"/>
      <c r="AB88" s="12"/>
      <c r="AC88" s="52"/>
      <c r="AD88" s="56"/>
      <c r="AE88" s="36"/>
    </row>
    <row r="89" spans="1:31" ht="18" customHeight="1" x14ac:dyDescent="0.25">
      <c r="A89" s="103" t="s">
        <v>149</v>
      </c>
      <c r="B89" s="102"/>
      <c r="C89" s="154">
        <f>SUM(F89,I89,L89,O89,R89,U89,X89,AA89)</f>
        <v>107000</v>
      </c>
      <c r="D89" s="153">
        <f t="shared" si="7"/>
        <v>89278.97</v>
      </c>
      <c r="E89" s="389">
        <f>SUM(D89/C89)*100</f>
        <v>83.438289719626169</v>
      </c>
      <c r="F89" s="156">
        <v>30000</v>
      </c>
      <c r="G89" s="50">
        <f>SUM(G90:G93)</f>
        <v>23177.5</v>
      </c>
      <c r="H89" s="389">
        <f>SUM(G89/F89)*100</f>
        <v>77.258333333333326</v>
      </c>
      <c r="I89" s="23">
        <v>27000</v>
      </c>
      <c r="J89" s="11">
        <f t="shared" ref="J89:AE89" si="11">SUM(J90:J93)</f>
        <v>0</v>
      </c>
      <c r="K89" s="389">
        <f>SUM(J89/I89)*100</f>
        <v>0</v>
      </c>
      <c r="L89" s="54">
        <v>50000</v>
      </c>
      <c r="M89" s="11">
        <f>SUM(M90:M93)</f>
        <v>66101.47</v>
      </c>
      <c r="N89" s="389">
        <f>SUM(M89/L89)*100</f>
        <v>132.20294000000001</v>
      </c>
      <c r="O89" s="23">
        <v>0</v>
      </c>
      <c r="P89" s="11">
        <f>SUM(P90:P93)</f>
        <v>0</v>
      </c>
      <c r="Q89" s="389" t="e">
        <f>SUM(P89/O89)*100</f>
        <v>#DIV/0!</v>
      </c>
      <c r="R89" s="54"/>
      <c r="S89" s="11">
        <f t="shared" si="11"/>
        <v>0</v>
      </c>
      <c r="T89" s="30"/>
      <c r="U89" s="23"/>
      <c r="V89" s="11">
        <f t="shared" si="11"/>
        <v>0</v>
      </c>
      <c r="W89" s="50"/>
      <c r="X89" s="54"/>
      <c r="Y89" s="11">
        <f t="shared" si="11"/>
        <v>0</v>
      </c>
      <c r="Z89" s="30"/>
      <c r="AA89" s="23"/>
      <c r="AB89" s="11">
        <f t="shared" si="11"/>
        <v>0</v>
      </c>
      <c r="AC89" s="50"/>
      <c r="AD89" s="54"/>
      <c r="AE89" s="30">
        <f t="shared" si="11"/>
        <v>0</v>
      </c>
    </row>
    <row r="90" spans="1:31" ht="18" customHeight="1" x14ac:dyDescent="0.25">
      <c r="A90" s="91">
        <v>32321</v>
      </c>
      <c r="B90" s="92" t="s">
        <v>9</v>
      </c>
      <c r="C90" s="118"/>
      <c r="D90" s="347">
        <f t="shared" si="7"/>
        <v>72998.25</v>
      </c>
      <c r="E90" s="323"/>
      <c r="F90" s="38"/>
      <c r="G90" s="51">
        <v>23177.5</v>
      </c>
      <c r="H90" s="32"/>
      <c r="I90" s="24"/>
      <c r="J90" s="6"/>
      <c r="K90" s="171"/>
      <c r="L90" s="447"/>
      <c r="M90" s="6">
        <v>49820.75</v>
      </c>
      <c r="N90" s="32"/>
      <c r="O90" s="24"/>
      <c r="P90" s="6"/>
      <c r="Q90" s="51"/>
      <c r="R90" s="55"/>
      <c r="S90" s="6"/>
      <c r="T90" s="32"/>
      <c r="U90" s="24"/>
      <c r="V90" s="6"/>
      <c r="W90" s="51"/>
      <c r="X90" s="55"/>
      <c r="Y90" s="6"/>
      <c r="Z90" s="32"/>
      <c r="AA90" s="24"/>
      <c r="AB90" s="6"/>
      <c r="AC90" s="51"/>
      <c r="AD90" s="55"/>
      <c r="AE90" s="32"/>
    </row>
    <row r="91" spans="1:31" ht="18" customHeight="1" x14ac:dyDescent="0.25">
      <c r="A91" s="91">
        <v>32322</v>
      </c>
      <c r="B91" s="92" t="s">
        <v>10</v>
      </c>
      <c r="C91" s="117"/>
      <c r="D91" s="116">
        <f t="shared" si="7"/>
        <v>13449.72</v>
      </c>
      <c r="E91" s="321"/>
      <c r="F91" s="31"/>
      <c r="G91" s="51"/>
      <c r="H91" s="32"/>
      <c r="I91" s="24"/>
      <c r="J91" s="6"/>
      <c r="K91" s="171"/>
      <c r="L91" s="448"/>
      <c r="M91" s="6">
        <v>13449.72</v>
      </c>
      <c r="N91" s="32"/>
      <c r="O91" s="24"/>
      <c r="P91" s="6"/>
      <c r="Q91" s="51"/>
      <c r="R91" s="55"/>
      <c r="S91" s="6"/>
      <c r="T91" s="32"/>
      <c r="U91" s="24"/>
      <c r="V91" s="6"/>
      <c r="W91" s="51"/>
      <c r="X91" s="55"/>
      <c r="Y91" s="6"/>
      <c r="Z91" s="32"/>
      <c r="AA91" s="24"/>
      <c r="AB91" s="6"/>
      <c r="AC91" s="51"/>
      <c r="AD91" s="55"/>
      <c r="AE91" s="32"/>
    </row>
    <row r="92" spans="1:31" ht="18" customHeight="1" x14ac:dyDescent="0.25">
      <c r="A92" s="91">
        <v>32323</v>
      </c>
      <c r="B92" s="92" t="s">
        <v>11</v>
      </c>
      <c r="C92" s="117"/>
      <c r="D92" s="116">
        <f t="shared" si="7"/>
        <v>2291</v>
      </c>
      <c r="E92" s="321"/>
      <c r="F92" s="31"/>
      <c r="G92" s="51"/>
      <c r="H92" s="32"/>
      <c r="I92" s="24"/>
      <c r="J92" s="6"/>
      <c r="K92" s="171"/>
      <c r="L92" s="448"/>
      <c r="M92" s="6">
        <v>2291</v>
      </c>
      <c r="N92" s="32"/>
      <c r="O92" s="24"/>
      <c r="P92" s="6"/>
      <c r="Q92" s="51"/>
      <c r="R92" s="55"/>
      <c r="S92" s="6"/>
      <c r="T92" s="32"/>
      <c r="U92" s="24"/>
      <c r="V92" s="6"/>
      <c r="W92" s="51"/>
      <c r="X92" s="55"/>
      <c r="Y92" s="6"/>
      <c r="Z92" s="32"/>
      <c r="AA92" s="24"/>
      <c r="AB92" s="6"/>
      <c r="AC92" s="51"/>
      <c r="AD92" s="55"/>
      <c r="AE92" s="32"/>
    </row>
    <row r="93" spans="1:31" ht="18" customHeight="1" x14ac:dyDescent="0.25">
      <c r="A93" s="91">
        <v>32329</v>
      </c>
      <c r="B93" s="92" t="s">
        <v>27</v>
      </c>
      <c r="C93" s="119"/>
      <c r="D93" s="116">
        <f t="shared" si="7"/>
        <v>540</v>
      </c>
      <c r="E93" s="322"/>
      <c r="F93" s="398"/>
      <c r="G93" s="51"/>
      <c r="H93" s="32"/>
      <c r="I93" s="24"/>
      <c r="J93" s="6"/>
      <c r="K93" s="171"/>
      <c r="L93" s="449"/>
      <c r="M93" s="6">
        <v>540</v>
      </c>
      <c r="N93" s="32"/>
      <c r="O93" s="24"/>
      <c r="P93" s="6"/>
      <c r="Q93" s="51"/>
      <c r="R93" s="55"/>
      <c r="S93" s="6"/>
      <c r="T93" s="32"/>
      <c r="U93" s="24"/>
      <c r="V93" s="6"/>
      <c r="W93" s="51"/>
      <c r="X93" s="55"/>
      <c r="Y93" s="6"/>
      <c r="Z93" s="32"/>
      <c r="AA93" s="24"/>
      <c r="AB93" s="6"/>
      <c r="AC93" s="51"/>
      <c r="AD93" s="55"/>
      <c r="AE93" s="32"/>
    </row>
    <row r="94" spans="1:31" ht="18" customHeight="1" x14ac:dyDescent="0.25">
      <c r="A94" s="100" t="s">
        <v>150</v>
      </c>
      <c r="B94" s="92"/>
      <c r="C94" s="115">
        <f>SUM(F94,I94,L94,O94,R94,U94,X94,AA94)</f>
        <v>9300</v>
      </c>
      <c r="D94" s="114">
        <f t="shared" si="7"/>
        <v>288</v>
      </c>
      <c r="E94" s="389">
        <f>SUM(D94/C94)*100</f>
        <v>3.096774193548387</v>
      </c>
      <c r="F94" s="29"/>
      <c r="G94" s="50">
        <f>SUM(G95:G97)</f>
        <v>0</v>
      </c>
      <c r="H94" s="30"/>
      <c r="I94" s="23">
        <v>1300</v>
      </c>
      <c r="J94" s="11">
        <f t="shared" ref="J94:AE94" si="12">SUM(J95:J97)</f>
        <v>0</v>
      </c>
      <c r="K94" s="122">
        <f>SUM(J94/I94)</f>
        <v>0</v>
      </c>
      <c r="L94" s="54">
        <v>1000</v>
      </c>
      <c r="M94" s="11">
        <f>SUM(M95:M98)</f>
        <v>288</v>
      </c>
      <c r="N94" s="389">
        <f>SUM(M94/L94)*100</f>
        <v>28.799999999999997</v>
      </c>
      <c r="O94" s="23"/>
      <c r="P94" s="11">
        <f t="shared" si="12"/>
        <v>0</v>
      </c>
      <c r="Q94" s="50"/>
      <c r="R94" s="54"/>
      <c r="S94" s="11">
        <f t="shared" si="12"/>
        <v>0</v>
      </c>
      <c r="T94" s="30"/>
      <c r="U94" s="23"/>
      <c r="V94" s="11">
        <f t="shared" si="12"/>
        <v>0</v>
      </c>
      <c r="W94" s="50"/>
      <c r="X94" s="54">
        <v>7000</v>
      </c>
      <c r="Y94" s="11">
        <f t="shared" si="12"/>
        <v>0</v>
      </c>
      <c r="Z94" s="30">
        <f>SUM(Y94/X94)</f>
        <v>0</v>
      </c>
      <c r="AA94" s="23"/>
      <c r="AB94" s="11">
        <f t="shared" si="12"/>
        <v>0</v>
      </c>
      <c r="AC94" s="50"/>
      <c r="AD94" s="54"/>
      <c r="AE94" s="30">
        <f t="shared" si="12"/>
        <v>0</v>
      </c>
    </row>
    <row r="95" spans="1:31" ht="18" customHeight="1" x14ac:dyDescent="0.25">
      <c r="A95" s="91">
        <v>32331</v>
      </c>
      <c r="B95" s="92" t="s">
        <v>12</v>
      </c>
      <c r="C95" s="118"/>
      <c r="D95" s="116">
        <f t="shared" si="7"/>
        <v>0</v>
      </c>
      <c r="E95" s="321"/>
      <c r="F95" s="39"/>
      <c r="G95" s="51"/>
      <c r="H95" s="32"/>
      <c r="I95" s="24"/>
      <c r="J95" s="6"/>
      <c r="K95" s="171"/>
      <c r="L95" s="447"/>
      <c r="M95" s="6"/>
      <c r="N95" s="32"/>
      <c r="O95" s="24"/>
      <c r="P95" s="6"/>
      <c r="Q95" s="51"/>
      <c r="R95" s="55"/>
      <c r="S95" s="6"/>
      <c r="T95" s="32"/>
      <c r="U95" s="24"/>
      <c r="V95" s="6"/>
      <c r="W95" s="51"/>
      <c r="X95" s="55"/>
      <c r="Y95" s="6"/>
      <c r="Z95" s="32"/>
      <c r="AA95" s="24"/>
      <c r="AB95" s="6"/>
      <c r="AC95" s="51"/>
      <c r="AD95" s="55"/>
      <c r="AE95" s="32"/>
    </row>
    <row r="96" spans="1:31" ht="18" customHeight="1" x14ac:dyDescent="0.25">
      <c r="A96" s="91">
        <v>323393</v>
      </c>
      <c r="B96" s="92" t="s">
        <v>54</v>
      </c>
      <c r="C96" s="117"/>
      <c r="D96" s="116">
        <f t="shared" si="7"/>
        <v>0</v>
      </c>
      <c r="E96" s="321"/>
      <c r="F96" s="39"/>
      <c r="G96" s="51"/>
      <c r="H96" s="32"/>
      <c r="I96" s="24"/>
      <c r="J96" s="6"/>
      <c r="K96" s="171"/>
      <c r="L96" s="448"/>
      <c r="M96" s="6"/>
      <c r="N96" s="32"/>
      <c r="O96" s="24"/>
      <c r="P96" s="6"/>
      <c r="Q96" s="51"/>
      <c r="R96" s="55"/>
      <c r="S96" s="6"/>
      <c r="T96" s="32"/>
      <c r="U96" s="24"/>
      <c r="V96" s="6"/>
      <c r="W96" s="51"/>
      <c r="X96" s="55"/>
      <c r="Y96" s="6"/>
      <c r="Z96" s="32"/>
      <c r="AA96" s="24"/>
      <c r="AB96" s="6"/>
      <c r="AC96" s="51"/>
      <c r="AD96" s="55"/>
      <c r="AE96" s="32"/>
    </row>
    <row r="97" spans="1:31" ht="18" customHeight="1" x14ac:dyDescent="0.25">
      <c r="A97" s="91">
        <v>32332</v>
      </c>
      <c r="B97" s="92" t="s">
        <v>13</v>
      </c>
      <c r="C97" s="117"/>
      <c r="D97" s="116">
        <f t="shared" si="7"/>
        <v>0</v>
      </c>
      <c r="E97" s="321"/>
      <c r="F97" s="31"/>
      <c r="G97" s="51"/>
      <c r="H97" s="32"/>
      <c r="I97" s="24"/>
      <c r="J97" s="6"/>
      <c r="K97" s="171"/>
      <c r="L97" s="448"/>
      <c r="M97" s="6"/>
      <c r="N97" s="32"/>
      <c r="O97" s="24"/>
      <c r="P97" s="6"/>
      <c r="Q97" s="51"/>
      <c r="R97" s="55"/>
      <c r="S97" s="6"/>
      <c r="T97" s="32"/>
      <c r="U97" s="24"/>
      <c r="V97" s="6"/>
      <c r="W97" s="51"/>
      <c r="X97" s="55"/>
      <c r="Y97" s="6"/>
      <c r="Z97" s="32"/>
      <c r="AA97" s="24"/>
      <c r="AB97" s="6"/>
      <c r="AC97" s="51"/>
      <c r="AD97" s="55"/>
      <c r="AE97" s="32"/>
    </row>
    <row r="98" spans="1:31" ht="18" customHeight="1" x14ac:dyDescent="0.25">
      <c r="A98" s="91">
        <v>32334</v>
      </c>
      <c r="B98" s="92" t="s">
        <v>115</v>
      </c>
      <c r="C98" s="117"/>
      <c r="D98" s="116">
        <f t="shared" si="7"/>
        <v>288</v>
      </c>
      <c r="E98" s="321"/>
      <c r="F98" s="31"/>
      <c r="G98" s="51"/>
      <c r="H98" s="32"/>
      <c r="I98" s="24"/>
      <c r="J98" s="6"/>
      <c r="K98" s="171"/>
      <c r="L98" s="449"/>
      <c r="M98" s="6">
        <v>288</v>
      </c>
      <c r="N98" s="32"/>
      <c r="O98" s="24"/>
      <c r="P98" s="6"/>
      <c r="Q98" s="51"/>
      <c r="R98" s="55"/>
      <c r="S98" s="6"/>
      <c r="T98" s="32"/>
      <c r="U98" s="24"/>
      <c r="V98" s="6"/>
      <c r="W98" s="51"/>
      <c r="X98" s="55"/>
      <c r="Y98" s="6"/>
      <c r="Z98" s="32"/>
      <c r="AA98" s="24"/>
      <c r="AB98" s="6"/>
      <c r="AC98" s="51"/>
      <c r="AD98" s="55"/>
      <c r="AE98" s="32"/>
    </row>
    <row r="99" spans="1:31" ht="18" customHeight="1" x14ac:dyDescent="0.25">
      <c r="A99" s="100" t="s">
        <v>151</v>
      </c>
      <c r="B99" s="92"/>
      <c r="C99" s="115">
        <f>SUM(F99,I99,L99,O99,R99,U99,X99,AA99)</f>
        <v>23000</v>
      </c>
      <c r="D99" s="114">
        <f t="shared" si="7"/>
        <v>13993.27</v>
      </c>
      <c r="E99" s="389">
        <f>SUM(D99/C99)*100</f>
        <v>60.840304347826091</v>
      </c>
      <c r="F99" s="29"/>
      <c r="G99" s="50">
        <f>SUM(G100:G106)</f>
        <v>0</v>
      </c>
      <c r="H99" s="30"/>
      <c r="I99" s="23">
        <v>0</v>
      </c>
      <c r="J99" s="11">
        <f t="shared" ref="J99:AE99" si="13">SUM(J100:J106)</f>
        <v>30</v>
      </c>
      <c r="K99" s="172"/>
      <c r="L99" s="54">
        <v>23000</v>
      </c>
      <c r="M99" s="11">
        <f>SUM(M100:M106)</f>
        <v>13963.27</v>
      </c>
      <c r="N99" s="389">
        <f>SUM(M99/L99)*100</f>
        <v>60.709869565217389</v>
      </c>
      <c r="O99" s="23"/>
      <c r="P99" s="11">
        <f t="shared" si="13"/>
        <v>0</v>
      </c>
      <c r="Q99" s="50"/>
      <c r="R99" s="54"/>
      <c r="S99" s="11">
        <f t="shared" si="13"/>
        <v>0</v>
      </c>
      <c r="T99" s="30"/>
      <c r="U99" s="23"/>
      <c r="V99" s="11">
        <f t="shared" si="13"/>
        <v>0</v>
      </c>
      <c r="W99" s="50"/>
      <c r="X99" s="54"/>
      <c r="Y99" s="11">
        <f t="shared" si="13"/>
        <v>0</v>
      </c>
      <c r="Z99" s="30"/>
      <c r="AA99" s="23"/>
      <c r="AB99" s="11">
        <f t="shared" si="13"/>
        <v>0</v>
      </c>
      <c r="AC99" s="50"/>
      <c r="AD99" s="54"/>
      <c r="AE99" s="30">
        <f t="shared" si="13"/>
        <v>0</v>
      </c>
    </row>
    <row r="100" spans="1:31" ht="18" customHeight="1" x14ac:dyDescent="0.25">
      <c r="A100" s="91">
        <v>323410</v>
      </c>
      <c r="B100" s="92" t="s">
        <v>14</v>
      </c>
      <c r="C100" s="118"/>
      <c r="D100" s="116">
        <f t="shared" si="7"/>
        <v>6079.73</v>
      </c>
      <c r="E100" s="323"/>
      <c r="F100" s="38"/>
      <c r="G100" s="52"/>
      <c r="H100" s="36"/>
      <c r="I100" s="25"/>
      <c r="J100" s="12"/>
      <c r="K100" s="173"/>
      <c r="L100" s="444"/>
      <c r="M100" s="12">
        <v>6079.73</v>
      </c>
      <c r="N100" s="36"/>
      <c r="O100" s="25"/>
      <c r="P100" s="6"/>
      <c r="Q100" s="51"/>
      <c r="R100" s="55"/>
      <c r="S100" s="6"/>
      <c r="T100" s="32"/>
      <c r="U100" s="24"/>
      <c r="V100" s="6"/>
      <c r="W100" s="51"/>
      <c r="X100" s="55"/>
      <c r="Y100" s="6"/>
      <c r="Z100" s="32"/>
      <c r="AA100" s="24"/>
      <c r="AB100" s="6"/>
      <c r="AC100" s="51"/>
      <c r="AD100" s="55"/>
      <c r="AE100" s="32"/>
    </row>
    <row r="101" spans="1:31" ht="18" customHeight="1" x14ac:dyDescent="0.25">
      <c r="A101" s="91">
        <v>323411</v>
      </c>
      <c r="B101" s="92" t="s">
        <v>103</v>
      </c>
      <c r="C101" s="117"/>
      <c r="D101" s="116">
        <f t="shared" si="7"/>
        <v>1775</v>
      </c>
      <c r="E101" s="321"/>
      <c r="F101" s="31"/>
      <c r="G101" s="52"/>
      <c r="H101" s="36"/>
      <c r="I101" s="25"/>
      <c r="J101" s="12"/>
      <c r="K101" s="173"/>
      <c r="L101" s="445"/>
      <c r="M101" s="12">
        <v>1775</v>
      </c>
      <c r="N101" s="36"/>
      <c r="O101" s="25"/>
      <c r="P101" s="6"/>
      <c r="Q101" s="51"/>
      <c r="R101" s="55"/>
      <c r="S101" s="6"/>
      <c r="T101" s="32"/>
      <c r="U101" s="24"/>
      <c r="V101" s="6"/>
      <c r="W101" s="51"/>
      <c r="X101" s="55"/>
      <c r="Y101" s="6"/>
      <c r="Z101" s="32"/>
      <c r="AA101" s="24"/>
      <c r="AB101" s="6"/>
      <c r="AC101" s="51"/>
      <c r="AD101" s="55"/>
      <c r="AE101" s="32"/>
    </row>
    <row r="102" spans="1:31" ht="18" customHeight="1" x14ac:dyDescent="0.25">
      <c r="A102" s="91">
        <v>32342</v>
      </c>
      <c r="B102" s="92" t="s">
        <v>15</v>
      </c>
      <c r="C102" s="117"/>
      <c r="D102" s="116">
        <f t="shared" si="7"/>
        <v>3498.54</v>
      </c>
      <c r="E102" s="321"/>
      <c r="F102" s="31"/>
      <c r="G102" s="52"/>
      <c r="H102" s="36"/>
      <c r="I102" s="25"/>
      <c r="J102" s="12"/>
      <c r="K102" s="173"/>
      <c r="L102" s="445"/>
      <c r="M102" s="12">
        <v>3498.54</v>
      </c>
      <c r="N102" s="36"/>
      <c r="O102" s="25"/>
      <c r="P102" s="6"/>
      <c r="Q102" s="51"/>
      <c r="R102" s="55"/>
      <c r="S102" s="6"/>
      <c r="T102" s="32"/>
      <c r="U102" s="24"/>
      <c r="V102" s="6"/>
      <c r="W102" s="51"/>
      <c r="X102" s="55"/>
      <c r="Y102" s="6"/>
      <c r="Z102" s="32"/>
      <c r="AA102" s="24"/>
      <c r="AB102" s="6"/>
      <c r="AC102" s="51"/>
      <c r="AD102" s="55"/>
      <c r="AE102" s="32"/>
    </row>
    <row r="103" spans="1:31" ht="18" customHeight="1" x14ac:dyDescent="0.25">
      <c r="A103" s="91">
        <v>32343</v>
      </c>
      <c r="B103" s="92" t="s">
        <v>16</v>
      </c>
      <c r="C103" s="117"/>
      <c r="D103" s="116">
        <f t="shared" si="7"/>
        <v>750</v>
      </c>
      <c r="E103" s="321"/>
      <c r="F103" s="31"/>
      <c r="G103" s="52"/>
      <c r="H103" s="36"/>
      <c r="I103" s="25"/>
      <c r="J103" s="12"/>
      <c r="K103" s="173"/>
      <c r="L103" s="445"/>
      <c r="M103" s="12">
        <v>750</v>
      </c>
      <c r="N103" s="36"/>
      <c r="O103" s="25"/>
      <c r="P103" s="6"/>
      <c r="Q103" s="51"/>
      <c r="R103" s="55"/>
      <c r="S103" s="6"/>
      <c r="T103" s="32"/>
      <c r="U103" s="24"/>
      <c r="V103" s="6"/>
      <c r="W103" s="51"/>
      <c r="X103" s="55"/>
      <c r="Y103" s="6"/>
      <c r="Z103" s="32"/>
      <c r="AA103" s="24"/>
      <c r="AB103" s="6"/>
      <c r="AC103" s="51"/>
      <c r="AD103" s="55"/>
      <c r="AE103" s="32"/>
    </row>
    <row r="104" spans="1:31" ht="18" customHeight="1" x14ac:dyDescent="0.25">
      <c r="A104" s="91">
        <v>323440</v>
      </c>
      <c r="B104" s="92" t="s">
        <v>104</v>
      </c>
      <c r="C104" s="117"/>
      <c r="D104" s="116">
        <f t="shared" si="7"/>
        <v>0</v>
      </c>
      <c r="E104" s="321"/>
      <c r="F104" s="31"/>
      <c r="G104" s="52"/>
      <c r="H104" s="36"/>
      <c r="I104" s="25"/>
      <c r="J104" s="12"/>
      <c r="K104" s="173"/>
      <c r="L104" s="445"/>
      <c r="M104" s="12"/>
      <c r="N104" s="36"/>
      <c r="O104" s="25"/>
      <c r="P104" s="6"/>
      <c r="Q104" s="51"/>
      <c r="R104" s="55"/>
      <c r="S104" s="6"/>
      <c r="T104" s="32"/>
      <c r="U104" s="24"/>
      <c r="V104" s="6"/>
      <c r="W104" s="51"/>
      <c r="X104" s="55"/>
      <c r="Y104" s="6"/>
      <c r="Z104" s="32"/>
      <c r="AA104" s="24"/>
      <c r="AB104" s="6"/>
      <c r="AC104" s="51"/>
      <c r="AD104" s="55"/>
      <c r="AE104" s="32"/>
    </row>
    <row r="105" spans="1:31" ht="18" customHeight="1" x14ac:dyDescent="0.25">
      <c r="A105" s="99">
        <v>323441</v>
      </c>
      <c r="B105" s="102" t="s">
        <v>105</v>
      </c>
      <c r="C105" s="117"/>
      <c r="D105" s="116">
        <f t="shared" si="7"/>
        <v>0</v>
      </c>
      <c r="E105" s="321"/>
      <c r="F105" s="31"/>
      <c r="G105" s="52"/>
      <c r="H105" s="36"/>
      <c r="I105" s="25"/>
      <c r="J105" s="12"/>
      <c r="K105" s="173"/>
      <c r="L105" s="445"/>
      <c r="M105" s="12"/>
      <c r="N105" s="36"/>
      <c r="O105" s="25"/>
      <c r="P105" s="6"/>
      <c r="Q105" s="51"/>
      <c r="R105" s="55"/>
      <c r="S105" s="6"/>
      <c r="T105" s="32"/>
      <c r="U105" s="24"/>
      <c r="V105" s="6"/>
      <c r="W105" s="51"/>
      <c r="X105" s="55"/>
      <c r="Y105" s="6"/>
      <c r="Z105" s="32"/>
      <c r="AA105" s="24"/>
      <c r="AB105" s="6"/>
      <c r="AC105" s="51"/>
      <c r="AD105" s="55"/>
      <c r="AE105" s="32"/>
    </row>
    <row r="106" spans="1:31" ht="18" customHeight="1" x14ac:dyDescent="0.25">
      <c r="A106" s="99">
        <v>32349</v>
      </c>
      <c r="B106" s="102" t="s">
        <v>106</v>
      </c>
      <c r="C106" s="119"/>
      <c r="D106" s="116">
        <f t="shared" si="7"/>
        <v>1890</v>
      </c>
      <c r="E106" s="322"/>
      <c r="F106" s="39"/>
      <c r="G106" s="52"/>
      <c r="H106" s="36"/>
      <c r="I106" s="25"/>
      <c r="J106" s="12">
        <v>30</v>
      </c>
      <c r="K106" s="173"/>
      <c r="L106" s="446"/>
      <c r="M106" s="12">
        <v>1860</v>
      </c>
      <c r="N106" s="36"/>
      <c r="O106" s="25"/>
      <c r="P106" s="6"/>
      <c r="Q106" s="51"/>
      <c r="R106" s="55"/>
      <c r="S106" s="6"/>
      <c r="T106" s="32"/>
      <c r="U106" s="24"/>
      <c r="V106" s="6"/>
      <c r="W106" s="51"/>
      <c r="X106" s="55"/>
      <c r="Y106" s="6"/>
      <c r="Z106" s="32"/>
      <c r="AA106" s="24"/>
      <c r="AB106" s="6"/>
      <c r="AC106" s="51"/>
      <c r="AD106" s="55"/>
      <c r="AE106" s="32"/>
    </row>
    <row r="107" spans="1:31" ht="12.95" customHeight="1" x14ac:dyDescent="0.25">
      <c r="A107" s="453" t="s">
        <v>86</v>
      </c>
      <c r="B107" s="454"/>
      <c r="C107" s="459" t="s">
        <v>133</v>
      </c>
      <c r="D107" s="462" t="s">
        <v>132</v>
      </c>
      <c r="E107" s="463" t="s">
        <v>130</v>
      </c>
      <c r="F107" s="452" t="s">
        <v>248</v>
      </c>
      <c r="G107" s="432"/>
      <c r="H107" s="463" t="s">
        <v>130</v>
      </c>
      <c r="I107" s="432" t="s">
        <v>249</v>
      </c>
      <c r="J107" s="433"/>
      <c r="K107" s="465" t="s">
        <v>130</v>
      </c>
      <c r="L107" s="452" t="s">
        <v>251</v>
      </c>
      <c r="M107" s="433"/>
      <c r="N107" s="463" t="s">
        <v>130</v>
      </c>
      <c r="O107" s="432" t="s">
        <v>250</v>
      </c>
      <c r="P107" s="433"/>
      <c r="Q107" s="465" t="s">
        <v>130</v>
      </c>
      <c r="R107" s="452" t="s">
        <v>252</v>
      </c>
      <c r="S107" s="433"/>
      <c r="T107" s="463" t="s">
        <v>130</v>
      </c>
      <c r="U107" s="432" t="s">
        <v>253</v>
      </c>
      <c r="V107" s="433"/>
      <c r="W107" s="465" t="s">
        <v>130</v>
      </c>
      <c r="X107" s="452" t="s">
        <v>254</v>
      </c>
      <c r="Y107" s="433"/>
      <c r="Z107" s="463" t="s">
        <v>130</v>
      </c>
      <c r="AA107" s="432" t="s">
        <v>255</v>
      </c>
      <c r="AB107" s="433"/>
      <c r="AC107" s="465" t="s">
        <v>130</v>
      </c>
      <c r="AD107" s="452" t="s">
        <v>256</v>
      </c>
      <c r="AE107" s="471"/>
    </row>
    <row r="108" spans="1:31" ht="12.95" customHeight="1" x14ac:dyDescent="0.25">
      <c r="A108" s="455"/>
      <c r="B108" s="456"/>
      <c r="C108" s="460"/>
      <c r="D108" s="462"/>
      <c r="E108" s="464"/>
      <c r="F108" s="452" t="s">
        <v>121</v>
      </c>
      <c r="G108" s="432"/>
      <c r="H108" s="464"/>
      <c r="I108" s="432" t="s">
        <v>122</v>
      </c>
      <c r="J108" s="433"/>
      <c r="K108" s="466"/>
      <c r="L108" s="452" t="s">
        <v>123</v>
      </c>
      <c r="M108" s="433"/>
      <c r="N108" s="464"/>
      <c r="O108" s="432" t="s">
        <v>124</v>
      </c>
      <c r="P108" s="433"/>
      <c r="Q108" s="466"/>
      <c r="R108" s="476" t="s">
        <v>125</v>
      </c>
      <c r="S108" s="477"/>
      <c r="T108" s="464"/>
      <c r="U108" s="469" t="s">
        <v>126</v>
      </c>
      <c r="V108" s="470"/>
      <c r="W108" s="466"/>
      <c r="X108" s="472" t="s">
        <v>127</v>
      </c>
      <c r="Y108" s="470"/>
      <c r="Z108" s="464"/>
      <c r="AA108" s="469" t="s">
        <v>128</v>
      </c>
      <c r="AB108" s="470"/>
      <c r="AC108" s="466"/>
      <c r="AD108" s="472" t="s">
        <v>129</v>
      </c>
      <c r="AE108" s="473"/>
    </row>
    <row r="109" spans="1:31" ht="12.95" customHeight="1" x14ac:dyDescent="0.25">
      <c r="A109" s="457"/>
      <c r="B109" s="458"/>
      <c r="C109" s="461"/>
      <c r="D109" s="462"/>
      <c r="E109" s="28" t="s">
        <v>131</v>
      </c>
      <c r="F109" s="27" t="s">
        <v>119</v>
      </c>
      <c r="G109" s="19" t="s">
        <v>120</v>
      </c>
      <c r="H109" s="28" t="s">
        <v>131</v>
      </c>
      <c r="I109" s="22" t="s">
        <v>119</v>
      </c>
      <c r="J109" s="7" t="s">
        <v>120</v>
      </c>
      <c r="K109" s="9" t="s">
        <v>131</v>
      </c>
      <c r="L109" s="27" t="s">
        <v>119</v>
      </c>
      <c r="M109" s="7" t="s">
        <v>120</v>
      </c>
      <c r="N109" s="28" t="s">
        <v>131</v>
      </c>
      <c r="O109" s="22" t="s">
        <v>119</v>
      </c>
      <c r="P109" s="7" t="s">
        <v>120</v>
      </c>
      <c r="Q109" s="19" t="s">
        <v>131</v>
      </c>
      <c r="R109" s="27" t="s">
        <v>119</v>
      </c>
      <c r="S109" s="7" t="s">
        <v>120</v>
      </c>
      <c r="T109" s="28" t="s">
        <v>131</v>
      </c>
      <c r="U109" s="22" t="s">
        <v>119</v>
      </c>
      <c r="V109" s="7" t="s">
        <v>120</v>
      </c>
      <c r="W109" s="19" t="s">
        <v>131</v>
      </c>
      <c r="X109" s="27" t="s">
        <v>119</v>
      </c>
      <c r="Y109" s="7" t="s">
        <v>120</v>
      </c>
      <c r="Z109" s="28" t="s">
        <v>131</v>
      </c>
      <c r="AA109" s="49" t="s">
        <v>119</v>
      </c>
      <c r="AB109" s="9" t="s">
        <v>120</v>
      </c>
      <c r="AC109" s="19" t="s">
        <v>131</v>
      </c>
      <c r="AD109" s="63" t="s">
        <v>222</v>
      </c>
      <c r="AE109" s="64" t="s">
        <v>120</v>
      </c>
    </row>
    <row r="110" spans="1:31" ht="18" customHeight="1" x14ac:dyDescent="0.3">
      <c r="A110" s="103" t="s">
        <v>152</v>
      </c>
      <c r="B110" s="104"/>
      <c r="C110" s="154">
        <f>SUM(F110,I110,L110,O110,R110,U110,X110,AA110)</f>
        <v>120000</v>
      </c>
      <c r="D110" s="153">
        <f t="shared" si="7"/>
        <v>93762.36</v>
      </c>
      <c r="E110" s="389">
        <f>SUM(D110/C110)*100</f>
        <v>78.135300000000001</v>
      </c>
      <c r="F110" s="67">
        <v>2000</v>
      </c>
      <c r="G110" s="50">
        <f>SUM(G111:G114)</f>
        <v>0</v>
      </c>
      <c r="H110" s="389">
        <f>SUM(G110/F110)*100</f>
        <v>0</v>
      </c>
      <c r="I110" s="23"/>
      <c r="J110" s="11">
        <f t="shared" ref="J110:AE110" si="14">SUM(J111:J114)</f>
        <v>0</v>
      </c>
      <c r="K110" s="172"/>
      <c r="L110" s="54">
        <v>118000</v>
      </c>
      <c r="M110" s="11">
        <f>SUM(M111:M114)</f>
        <v>93762.36</v>
      </c>
      <c r="N110" s="389">
        <f>SUM(M110/L110)*100</f>
        <v>79.459627118644079</v>
      </c>
      <c r="O110" s="23">
        <v>0</v>
      </c>
      <c r="P110" s="11">
        <f t="shared" si="14"/>
        <v>0</v>
      </c>
      <c r="Q110" s="50"/>
      <c r="R110" s="54"/>
      <c r="S110" s="11">
        <f t="shared" si="14"/>
        <v>0</v>
      </c>
      <c r="T110" s="30"/>
      <c r="U110" s="23"/>
      <c r="V110" s="11">
        <f t="shared" si="14"/>
        <v>0</v>
      </c>
      <c r="W110" s="50"/>
      <c r="X110" s="54"/>
      <c r="Y110" s="11">
        <f t="shared" si="14"/>
        <v>0</v>
      </c>
      <c r="Z110" s="30"/>
      <c r="AA110" s="23"/>
      <c r="AB110" s="11">
        <f t="shared" si="14"/>
        <v>0</v>
      </c>
      <c r="AC110" s="50"/>
      <c r="AD110" s="54"/>
      <c r="AE110" s="30">
        <f t="shared" si="14"/>
        <v>0</v>
      </c>
    </row>
    <row r="111" spans="1:31" ht="18" customHeight="1" x14ac:dyDescent="0.25">
      <c r="A111" s="103">
        <v>323520</v>
      </c>
      <c r="B111" s="106" t="s">
        <v>64</v>
      </c>
      <c r="C111" s="117"/>
      <c r="D111" s="116">
        <f t="shared" si="7"/>
        <v>18750</v>
      </c>
      <c r="E111" s="321"/>
      <c r="F111" s="33"/>
      <c r="G111" s="52"/>
      <c r="H111" s="36"/>
      <c r="I111" s="25"/>
      <c r="J111" s="12"/>
      <c r="K111" s="173"/>
      <c r="L111" s="444"/>
      <c r="M111" s="12">
        <v>18750</v>
      </c>
      <c r="N111" s="36"/>
      <c r="O111" s="25"/>
      <c r="P111" s="12"/>
      <c r="Q111" s="52"/>
      <c r="R111" s="56"/>
      <c r="S111" s="12"/>
      <c r="T111" s="36"/>
      <c r="U111" s="25"/>
      <c r="V111" s="12"/>
      <c r="W111" s="52"/>
      <c r="X111" s="56"/>
      <c r="Y111" s="12"/>
      <c r="Z111" s="36"/>
      <c r="AA111" s="25"/>
      <c r="AB111" s="12"/>
      <c r="AC111" s="52"/>
      <c r="AD111" s="56"/>
      <c r="AE111" s="36"/>
    </row>
    <row r="112" spans="1:31" ht="18" customHeight="1" x14ac:dyDescent="0.25">
      <c r="A112" s="103">
        <v>323521</v>
      </c>
      <c r="B112" s="106" t="s">
        <v>65</v>
      </c>
      <c r="C112" s="117"/>
      <c r="D112" s="116">
        <f t="shared" si="7"/>
        <v>75012.36</v>
      </c>
      <c r="E112" s="321"/>
      <c r="F112" s="33"/>
      <c r="G112" s="52"/>
      <c r="H112" s="36"/>
      <c r="I112" s="25"/>
      <c r="J112" s="12"/>
      <c r="K112" s="173"/>
      <c r="L112" s="445"/>
      <c r="M112" s="12">
        <v>75012.36</v>
      </c>
      <c r="N112" s="36"/>
      <c r="O112" s="25"/>
      <c r="P112" s="12"/>
      <c r="Q112" s="52"/>
      <c r="R112" s="56"/>
      <c r="S112" s="12"/>
      <c r="T112" s="36"/>
      <c r="U112" s="25"/>
      <c r="V112" s="12"/>
      <c r="W112" s="52"/>
      <c r="X112" s="56"/>
      <c r="Y112" s="12"/>
      <c r="Z112" s="36"/>
      <c r="AA112" s="25"/>
      <c r="AB112" s="12"/>
      <c r="AC112" s="52"/>
      <c r="AD112" s="56"/>
      <c r="AE112" s="36"/>
    </row>
    <row r="113" spans="1:31" s="192" customFormat="1" ht="18" customHeight="1" x14ac:dyDescent="0.25">
      <c r="A113" s="103">
        <v>32354</v>
      </c>
      <c r="B113" s="106" t="s">
        <v>107</v>
      </c>
      <c r="C113" s="117"/>
      <c r="D113" s="116">
        <f t="shared" si="7"/>
        <v>0</v>
      </c>
      <c r="E113" s="321"/>
      <c r="F113" s="33" t="s">
        <v>19</v>
      </c>
      <c r="G113" s="52"/>
      <c r="H113" s="36"/>
      <c r="I113" s="25"/>
      <c r="J113" s="12"/>
      <c r="K113" s="173"/>
      <c r="L113" s="445"/>
      <c r="M113" s="12"/>
      <c r="N113" s="36"/>
      <c r="O113" s="25"/>
      <c r="P113" s="12"/>
      <c r="Q113" s="52"/>
      <c r="R113" s="56"/>
      <c r="S113" s="12"/>
      <c r="T113" s="36"/>
      <c r="U113" s="25"/>
      <c r="V113" s="12"/>
      <c r="W113" s="52"/>
      <c r="X113" s="56"/>
      <c r="Y113" s="12"/>
      <c r="Z113" s="36"/>
      <c r="AA113" s="25"/>
      <c r="AB113" s="12"/>
      <c r="AC113" s="52"/>
      <c r="AD113" s="56"/>
      <c r="AE113" s="36"/>
    </row>
    <row r="114" spans="1:31" ht="18" customHeight="1" x14ac:dyDescent="0.25">
      <c r="A114" s="103">
        <v>323590</v>
      </c>
      <c r="B114" s="106" t="s">
        <v>258</v>
      </c>
      <c r="C114" s="119"/>
      <c r="D114" s="116">
        <f t="shared" si="7"/>
        <v>0</v>
      </c>
      <c r="E114" s="322"/>
      <c r="F114" s="136"/>
      <c r="G114" s="52"/>
      <c r="H114" s="36"/>
      <c r="I114" s="25"/>
      <c r="J114" s="12"/>
      <c r="K114" s="173"/>
      <c r="L114" s="446"/>
      <c r="M114" s="12"/>
      <c r="N114" s="36"/>
      <c r="O114" s="25"/>
      <c r="P114" s="12"/>
      <c r="Q114" s="52"/>
      <c r="R114" s="56"/>
      <c r="S114" s="12"/>
      <c r="T114" s="36"/>
      <c r="U114" s="25"/>
      <c r="V114" s="12"/>
      <c r="W114" s="52"/>
      <c r="X114" s="56"/>
      <c r="Y114" s="12"/>
      <c r="Z114" s="36"/>
      <c r="AA114" s="25"/>
      <c r="AB114" s="12"/>
      <c r="AC114" s="52"/>
      <c r="AD114" s="56"/>
      <c r="AE114" s="36"/>
    </row>
    <row r="115" spans="1:31" s="192" customFormat="1" ht="18" customHeight="1" x14ac:dyDescent="0.3">
      <c r="A115" s="103" t="s">
        <v>153</v>
      </c>
      <c r="B115" s="104"/>
      <c r="C115" s="115">
        <f>SUM(F115,I115,L115,O115,R115,U115,X115,AA115)</f>
        <v>7610</v>
      </c>
      <c r="D115" s="114">
        <f t="shared" si="7"/>
        <v>7610</v>
      </c>
      <c r="E115" s="389">
        <f>SUM(D115/C115)*100</f>
        <v>100</v>
      </c>
      <c r="F115" s="40"/>
      <c r="G115" s="50"/>
      <c r="H115" s="30"/>
      <c r="I115" s="23"/>
      <c r="J115" s="11"/>
      <c r="K115" s="172"/>
      <c r="L115" s="54">
        <v>7610</v>
      </c>
      <c r="M115" s="11">
        <v>7610</v>
      </c>
      <c r="N115" s="389">
        <f>SUM(M115/L115)*100</f>
        <v>100</v>
      </c>
      <c r="O115" s="23"/>
      <c r="P115" s="11"/>
      <c r="Q115" s="50"/>
      <c r="R115" s="54"/>
      <c r="S115" s="11"/>
      <c r="T115" s="30"/>
      <c r="U115" s="23"/>
      <c r="V115" s="11"/>
      <c r="W115" s="50"/>
      <c r="X115" s="54"/>
      <c r="Y115" s="11"/>
      <c r="Z115" s="30"/>
      <c r="AA115" s="23"/>
      <c r="AB115" s="11"/>
      <c r="AC115" s="50"/>
      <c r="AD115" s="54"/>
      <c r="AE115" s="30"/>
    </row>
    <row r="116" spans="1:31" s="192" customFormat="1" ht="18" customHeight="1" x14ac:dyDescent="0.25">
      <c r="A116" s="183" t="s">
        <v>17</v>
      </c>
      <c r="B116" s="184"/>
      <c r="C116" s="194">
        <f>SUM(F116,I116,L116,O116,R116,U116,X116,AA116)</f>
        <v>0</v>
      </c>
      <c r="D116" s="193">
        <f t="shared" si="7"/>
        <v>0</v>
      </c>
      <c r="E116" s="185"/>
      <c r="F116" s="186"/>
      <c r="G116" s="187"/>
      <c r="H116" s="185"/>
      <c r="I116" s="188"/>
      <c r="J116" s="189"/>
      <c r="K116" s="190"/>
      <c r="L116" s="191">
        <v>0</v>
      </c>
      <c r="M116" s="189">
        <v>0</v>
      </c>
      <c r="N116" s="185"/>
      <c r="O116" s="188"/>
      <c r="P116" s="189"/>
      <c r="Q116" s="187"/>
      <c r="R116" s="191"/>
      <c r="S116" s="189"/>
      <c r="T116" s="185"/>
      <c r="U116" s="188"/>
      <c r="V116" s="189"/>
      <c r="W116" s="187"/>
      <c r="X116" s="191"/>
      <c r="Y116" s="189"/>
      <c r="Z116" s="185"/>
      <c r="AA116" s="188"/>
      <c r="AB116" s="189"/>
      <c r="AC116" s="187"/>
      <c r="AD116" s="191"/>
      <c r="AE116" s="185"/>
    </row>
    <row r="117" spans="1:31" s="192" customFormat="1" ht="18" customHeight="1" x14ac:dyDescent="0.3">
      <c r="A117" s="103" t="s">
        <v>154</v>
      </c>
      <c r="B117" s="104"/>
      <c r="C117" s="115">
        <f>SUM(F117,I117,L117,O117,R117,U117,X117,AA117)</f>
        <v>0</v>
      </c>
      <c r="D117" s="114">
        <f t="shared" si="7"/>
        <v>0</v>
      </c>
      <c r="E117" s="30"/>
      <c r="F117" s="40"/>
      <c r="G117" s="50"/>
      <c r="H117" s="30"/>
      <c r="I117" s="23"/>
      <c r="J117" s="11"/>
      <c r="K117" s="172"/>
      <c r="L117" s="54">
        <v>0</v>
      </c>
      <c r="M117" s="11">
        <v>0</v>
      </c>
      <c r="N117" s="30"/>
      <c r="O117" s="23"/>
      <c r="P117" s="11"/>
      <c r="Q117" s="50"/>
      <c r="R117" s="54"/>
      <c r="S117" s="11"/>
      <c r="T117" s="30"/>
      <c r="U117" s="23"/>
      <c r="V117" s="11"/>
      <c r="W117" s="50"/>
      <c r="X117" s="54"/>
      <c r="Y117" s="11"/>
      <c r="Z117" s="30"/>
      <c r="AA117" s="23"/>
      <c r="AB117" s="11"/>
      <c r="AC117" s="50"/>
      <c r="AD117" s="54"/>
      <c r="AE117" s="30"/>
    </row>
    <row r="118" spans="1:31" ht="18" customHeight="1" x14ac:dyDescent="0.3">
      <c r="A118" s="103" t="s">
        <v>155</v>
      </c>
      <c r="B118" s="104"/>
      <c r="C118" s="66">
        <f>SUM(F118,I118,L118,O118,R118,U118,X118,AA118)</f>
        <v>80500</v>
      </c>
      <c r="D118" s="114">
        <f t="shared" si="7"/>
        <v>18944.96</v>
      </c>
      <c r="E118" s="389">
        <f>SUM(D118/C118)*100</f>
        <v>23.534111801242236</v>
      </c>
      <c r="F118" s="40"/>
      <c r="G118" s="50">
        <v>0</v>
      </c>
      <c r="H118" s="30"/>
      <c r="I118" s="180">
        <v>80000</v>
      </c>
      <c r="J118" s="11">
        <v>18944.96</v>
      </c>
      <c r="K118" s="389">
        <f>SUM(J118/I118)*100</f>
        <v>23.6812</v>
      </c>
      <c r="L118" s="54">
        <v>500</v>
      </c>
      <c r="M118" s="11"/>
      <c r="N118" s="30"/>
      <c r="O118" s="23"/>
      <c r="P118" s="11"/>
      <c r="Q118" s="50"/>
      <c r="R118" s="54"/>
      <c r="S118" s="11"/>
      <c r="T118" s="30"/>
      <c r="U118" s="23"/>
      <c r="V118" s="11"/>
      <c r="W118" s="50"/>
      <c r="X118" s="54"/>
      <c r="Y118" s="11"/>
      <c r="Z118" s="30"/>
      <c r="AA118" s="23"/>
      <c r="AB118" s="11"/>
      <c r="AC118" s="50"/>
      <c r="AD118" s="54"/>
      <c r="AE118" s="30"/>
    </row>
    <row r="119" spans="1:31" ht="18" customHeight="1" x14ac:dyDescent="0.3">
      <c r="A119" s="99" t="s">
        <v>108</v>
      </c>
      <c r="B119" s="104"/>
      <c r="C119" s="68"/>
      <c r="D119" s="42">
        <f t="shared" ref="D119:D138" si="15">SUM(G119,J119,M119,P119,S119,V119,Y119,AB119,AE119)</f>
        <v>0</v>
      </c>
      <c r="E119" s="322"/>
      <c r="F119" s="33"/>
      <c r="G119" s="52"/>
      <c r="H119" s="36"/>
      <c r="I119" s="25"/>
      <c r="J119" s="12"/>
      <c r="K119" s="173"/>
      <c r="L119" s="56"/>
      <c r="M119" s="12"/>
      <c r="N119" s="36"/>
      <c r="O119" s="25"/>
      <c r="P119" s="12"/>
      <c r="Q119" s="52"/>
      <c r="R119" s="56"/>
      <c r="S119" s="12"/>
      <c r="T119" s="36"/>
      <c r="U119" s="25"/>
      <c r="V119" s="12"/>
      <c r="W119" s="52"/>
      <c r="X119" s="56"/>
      <c r="Y119" s="12"/>
      <c r="Z119" s="36"/>
      <c r="AA119" s="25"/>
      <c r="AB119" s="12"/>
      <c r="AC119" s="52"/>
      <c r="AD119" s="56"/>
      <c r="AE119" s="36"/>
    </row>
    <row r="120" spans="1:31" ht="18" customHeight="1" x14ac:dyDescent="0.3">
      <c r="A120" s="103" t="s">
        <v>156</v>
      </c>
      <c r="B120" s="104"/>
      <c r="C120" s="114">
        <f>SUM(F120,I120,L120,O120,R120,U120,X120,AA120)</f>
        <v>1000</v>
      </c>
      <c r="D120" s="325">
        <f t="shared" si="15"/>
        <v>3706.25</v>
      </c>
      <c r="E120" s="389">
        <f>SUM(D120/C120)*100</f>
        <v>370.625</v>
      </c>
      <c r="F120" s="40"/>
      <c r="G120" s="50">
        <f t="shared" ref="G120:AE120" si="16">SUM(G121:G121)</f>
        <v>0</v>
      </c>
      <c r="H120" s="30"/>
      <c r="I120" s="23">
        <v>0</v>
      </c>
      <c r="J120" s="11">
        <f t="shared" si="16"/>
        <v>1916.25</v>
      </c>
      <c r="K120" s="172"/>
      <c r="L120" s="54">
        <v>1000</v>
      </c>
      <c r="M120" s="11">
        <f t="shared" si="16"/>
        <v>1790</v>
      </c>
      <c r="N120" s="389">
        <f>SUM(M120/L120)*100</f>
        <v>179</v>
      </c>
      <c r="O120" s="23"/>
      <c r="P120" s="11">
        <f t="shared" si="16"/>
        <v>0</v>
      </c>
      <c r="Q120" s="50"/>
      <c r="R120" s="54"/>
      <c r="S120" s="11">
        <f t="shared" si="16"/>
        <v>0</v>
      </c>
      <c r="T120" s="30"/>
      <c r="U120" s="23"/>
      <c r="V120" s="11">
        <f t="shared" si="16"/>
        <v>0</v>
      </c>
      <c r="W120" s="50"/>
      <c r="X120" s="54"/>
      <c r="Y120" s="11">
        <f t="shared" si="16"/>
        <v>0</v>
      </c>
      <c r="Z120" s="30"/>
      <c r="AA120" s="23"/>
      <c r="AB120" s="11">
        <f t="shared" si="16"/>
        <v>0</v>
      </c>
      <c r="AC120" s="50"/>
      <c r="AD120" s="54"/>
      <c r="AE120" s="30">
        <f t="shared" si="16"/>
        <v>0</v>
      </c>
    </row>
    <row r="121" spans="1:31" ht="18" customHeight="1" x14ac:dyDescent="0.25">
      <c r="A121" s="91">
        <v>32379</v>
      </c>
      <c r="B121" s="91" t="s">
        <v>23</v>
      </c>
      <c r="C121" s="157"/>
      <c r="D121" s="326">
        <f t="shared" si="15"/>
        <v>3706.25</v>
      </c>
      <c r="E121" s="322"/>
      <c r="F121" s="33"/>
      <c r="G121" s="51">
        <v>0</v>
      </c>
      <c r="H121" s="32"/>
      <c r="I121" s="24"/>
      <c r="J121" s="6">
        <v>1916.25</v>
      </c>
      <c r="K121" s="171"/>
      <c r="L121" s="55"/>
      <c r="M121" s="6">
        <v>1790</v>
      </c>
      <c r="N121" s="32"/>
      <c r="O121" s="24"/>
      <c r="P121" s="6"/>
      <c r="Q121" s="51"/>
      <c r="R121" s="55"/>
      <c r="S121" s="6"/>
      <c r="T121" s="32"/>
      <c r="U121" s="24"/>
      <c r="V121" s="6"/>
      <c r="W121" s="51"/>
      <c r="X121" s="55"/>
      <c r="Y121" s="6"/>
      <c r="Z121" s="32"/>
      <c r="AA121" s="24"/>
      <c r="AB121" s="6"/>
      <c r="AC121" s="51"/>
      <c r="AD121" s="55"/>
      <c r="AE121" s="32"/>
    </row>
    <row r="122" spans="1:31" ht="18" customHeight="1" x14ac:dyDescent="0.3">
      <c r="A122" s="103" t="s">
        <v>157</v>
      </c>
      <c r="B122" s="104"/>
      <c r="C122" s="114">
        <f>SUM(F122,I122,L122,O122,R122,U122,X122,AA122)</f>
        <v>5500</v>
      </c>
      <c r="D122" s="325">
        <f t="shared" si="15"/>
        <v>5250</v>
      </c>
      <c r="E122" s="389">
        <f>SUM(D122/C122)*100</f>
        <v>95.454545454545453</v>
      </c>
      <c r="F122" s="40"/>
      <c r="G122" s="85">
        <f>SUM(G123:G124)</f>
        <v>0</v>
      </c>
      <c r="H122" s="86"/>
      <c r="I122" s="87"/>
      <c r="J122" s="88">
        <f t="shared" ref="J122:AE122" si="17">SUM(J123:J124)</f>
        <v>0</v>
      </c>
      <c r="K122" s="174"/>
      <c r="L122" s="312">
        <v>5500</v>
      </c>
      <c r="M122" s="313">
        <f t="shared" si="17"/>
        <v>5250</v>
      </c>
      <c r="N122" s="389">
        <f>SUM(M122/L122)*100</f>
        <v>95.454545454545453</v>
      </c>
      <c r="O122" s="87"/>
      <c r="P122" s="313">
        <f t="shared" si="17"/>
        <v>0</v>
      </c>
      <c r="Q122" s="314"/>
      <c r="R122" s="312"/>
      <c r="S122" s="313">
        <f t="shared" si="17"/>
        <v>0</v>
      </c>
      <c r="T122" s="315"/>
      <c r="U122" s="316"/>
      <c r="V122" s="313">
        <f t="shared" si="17"/>
        <v>0</v>
      </c>
      <c r="W122" s="314"/>
      <c r="X122" s="312"/>
      <c r="Y122" s="313">
        <f t="shared" si="17"/>
        <v>0</v>
      </c>
      <c r="Z122" s="315"/>
      <c r="AA122" s="316"/>
      <c r="AB122" s="313">
        <f t="shared" si="17"/>
        <v>0</v>
      </c>
      <c r="AC122" s="314"/>
      <c r="AD122" s="312"/>
      <c r="AE122" s="315">
        <f t="shared" si="17"/>
        <v>0</v>
      </c>
    </row>
    <row r="123" spans="1:31" ht="18" customHeight="1" x14ac:dyDescent="0.25">
      <c r="A123" s="91">
        <v>32381</v>
      </c>
      <c r="B123" s="91" t="s">
        <v>18</v>
      </c>
      <c r="C123" s="158"/>
      <c r="D123" s="326">
        <f t="shared" si="15"/>
        <v>4875</v>
      </c>
      <c r="E123" s="321"/>
      <c r="F123" s="33"/>
      <c r="G123" s="52"/>
      <c r="H123" s="36"/>
      <c r="I123" s="25"/>
      <c r="J123" s="12"/>
      <c r="K123" s="173"/>
      <c r="L123" s="56"/>
      <c r="M123" s="12">
        <v>4875</v>
      </c>
      <c r="N123" s="36"/>
      <c r="O123" s="25"/>
      <c r="P123" s="12"/>
      <c r="Q123" s="52"/>
      <c r="R123" s="56"/>
      <c r="S123" s="12"/>
      <c r="T123" s="36"/>
      <c r="U123" s="25"/>
      <c r="V123" s="12"/>
      <c r="W123" s="52"/>
      <c r="X123" s="56"/>
      <c r="Y123" s="12"/>
      <c r="Z123" s="36"/>
      <c r="AA123" s="25"/>
      <c r="AB123" s="12"/>
      <c r="AC123" s="52"/>
      <c r="AD123" s="56"/>
      <c r="AE123" s="36"/>
    </row>
    <row r="124" spans="1:31" ht="18" customHeight="1" x14ac:dyDescent="0.25">
      <c r="A124" s="99">
        <v>32389</v>
      </c>
      <c r="B124" s="91" t="s">
        <v>109</v>
      </c>
      <c r="C124" s="157"/>
      <c r="D124" s="326">
        <f t="shared" si="15"/>
        <v>375</v>
      </c>
      <c r="E124" s="322"/>
      <c r="F124" s="33"/>
      <c r="G124" s="52"/>
      <c r="H124" s="36"/>
      <c r="I124" s="25"/>
      <c r="J124" s="12"/>
      <c r="K124" s="173"/>
      <c r="L124" s="56"/>
      <c r="M124" s="12">
        <v>375</v>
      </c>
      <c r="N124" s="36"/>
      <c r="O124" s="25"/>
      <c r="P124" s="12"/>
      <c r="Q124" s="52"/>
      <c r="R124" s="56"/>
      <c r="S124" s="12"/>
      <c r="T124" s="36"/>
      <c r="U124" s="25"/>
      <c r="V124" s="12"/>
      <c r="W124" s="52"/>
      <c r="X124" s="56"/>
      <c r="Y124" s="12"/>
      <c r="Z124" s="36"/>
      <c r="AA124" s="25"/>
      <c r="AB124" s="12"/>
      <c r="AC124" s="52"/>
      <c r="AD124" s="56"/>
      <c r="AE124" s="36"/>
    </row>
    <row r="125" spans="1:31" ht="18" customHeight="1" x14ac:dyDescent="0.3">
      <c r="A125" s="103" t="s">
        <v>158</v>
      </c>
      <c r="B125" s="104"/>
      <c r="C125" s="114">
        <f>SUM(F125,I125,L125,O125,R125,U125,X125,AA125)</f>
        <v>14000</v>
      </c>
      <c r="D125" s="325">
        <f t="shared" si="15"/>
        <v>2581.65</v>
      </c>
      <c r="E125" s="389">
        <f>SUM(D125/C125)*100</f>
        <v>18.440357142857145</v>
      </c>
      <c r="F125" s="40"/>
      <c r="G125" s="50">
        <f>SUM(G126+G127)</f>
        <v>0</v>
      </c>
      <c r="H125" s="30"/>
      <c r="I125" s="23">
        <v>11000</v>
      </c>
      <c r="J125" s="11">
        <f t="shared" ref="J125:AE125" si="18">SUM(J126+J127)</f>
        <v>531.65</v>
      </c>
      <c r="K125" s="389">
        <f>SUM(J125/I125)*100</f>
        <v>4.833181818181818</v>
      </c>
      <c r="L125" s="54">
        <v>3000</v>
      </c>
      <c r="M125" s="11">
        <f>SUM(M126:M128)</f>
        <v>1760</v>
      </c>
      <c r="N125" s="30">
        <v>0</v>
      </c>
      <c r="O125" s="23"/>
      <c r="P125" s="11">
        <f t="shared" si="18"/>
        <v>0</v>
      </c>
      <c r="Q125" s="50"/>
      <c r="R125" s="54"/>
      <c r="S125" s="11">
        <f t="shared" si="18"/>
        <v>290</v>
      </c>
      <c r="T125" s="30"/>
      <c r="U125" s="23"/>
      <c r="V125" s="11">
        <f t="shared" si="18"/>
        <v>0</v>
      </c>
      <c r="W125" s="50"/>
      <c r="X125" s="54"/>
      <c r="Y125" s="11">
        <f t="shared" si="18"/>
        <v>0</v>
      </c>
      <c r="Z125" s="30"/>
      <c r="AA125" s="23"/>
      <c r="AB125" s="11">
        <f t="shared" si="18"/>
        <v>0</v>
      </c>
      <c r="AC125" s="50"/>
      <c r="AD125" s="54"/>
      <c r="AE125" s="30">
        <f t="shared" si="18"/>
        <v>0</v>
      </c>
    </row>
    <row r="126" spans="1:31" ht="18" customHeight="1" x14ac:dyDescent="0.25">
      <c r="A126" s="99">
        <v>32391</v>
      </c>
      <c r="B126" s="106" t="s">
        <v>159</v>
      </c>
      <c r="C126" s="159"/>
      <c r="D126" s="326">
        <f t="shared" si="15"/>
        <v>2491.65</v>
      </c>
      <c r="E126" s="321"/>
      <c r="F126" s="33"/>
      <c r="G126" s="52"/>
      <c r="H126" s="36"/>
      <c r="I126" s="25"/>
      <c r="J126" s="12">
        <v>531.65</v>
      </c>
      <c r="K126" s="173"/>
      <c r="L126" s="56"/>
      <c r="M126" s="12">
        <v>1760</v>
      </c>
      <c r="N126" s="36"/>
      <c r="O126" s="25"/>
      <c r="P126" s="12"/>
      <c r="Q126" s="52"/>
      <c r="R126" s="56"/>
      <c r="S126" s="12">
        <v>200</v>
      </c>
      <c r="T126" s="36"/>
      <c r="U126" s="25"/>
      <c r="V126" s="12"/>
      <c r="W126" s="52"/>
      <c r="X126" s="56"/>
      <c r="Y126" s="12"/>
      <c r="Z126" s="36"/>
      <c r="AA126" s="25"/>
      <c r="AB126" s="12"/>
      <c r="AC126" s="52"/>
      <c r="AD126" s="56"/>
      <c r="AE126" s="36"/>
    </row>
    <row r="127" spans="1:31" ht="18" customHeight="1" x14ac:dyDescent="0.25">
      <c r="A127" s="99">
        <v>32392</v>
      </c>
      <c r="B127" s="106" t="s">
        <v>268</v>
      </c>
      <c r="C127" s="159"/>
      <c r="D127" s="326">
        <f t="shared" si="15"/>
        <v>90</v>
      </c>
      <c r="E127" s="321"/>
      <c r="F127" s="33"/>
      <c r="G127" s="52"/>
      <c r="H127" s="36"/>
      <c r="I127" s="25"/>
      <c r="J127" s="12"/>
      <c r="K127" s="173"/>
      <c r="L127" s="56"/>
      <c r="M127" s="12"/>
      <c r="N127" s="36"/>
      <c r="O127" s="25"/>
      <c r="P127" s="12"/>
      <c r="Q127" s="52"/>
      <c r="R127" s="56"/>
      <c r="S127" s="12">
        <v>90</v>
      </c>
      <c r="T127" s="36"/>
      <c r="U127" s="25"/>
      <c r="V127" s="12"/>
      <c r="W127" s="52"/>
      <c r="X127" s="56"/>
      <c r="Y127" s="12"/>
      <c r="Z127" s="36"/>
      <c r="AA127" s="25"/>
      <c r="AB127" s="12"/>
      <c r="AC127" s="52"/>
      <c r="AD127" s="56"/>
      <c r="AE127" s="36"/>
    </row>
    <row r="128" spans="1:31" ht="18" customHeight="1" x14ac:dyDescent="0.25">
      <c r="A128" s="99">
        <v>32393</v>
      </c>
      <c r="B128" s="106" t="s">
        <v>110</v>
      </c>
      <c r="C128" s="157"/>
      <c r="D128" s="326">
        <f t="shared" si="15"/>
        <v>0</v>
      </c>
      <c r="E128" s="322"/>
      <c r="F128" s="33"/>
      <c r="G128" s="52"/>
      <c r="H128" s="36"/>
      <c r="I128" s="25"/>
      <c r="J128" s="12"/>
      <c r="K128" s="173"/>
      <c r="L128" s="56"/>
      <c r="M128" s="12"/>
      <c r="N128" s="36"/>
      <c r="O128" s="25"/>
      <c r="P128" s="12"/>
      <c r="Q128" s="52"/>
      <c r="R128" s="56"/>
      <c r="S128" s="12"/>
      <c r="T128" s="36"/>
      <c r="U128" s="25"/>
      <c r="V128" s="12"/>
      <c r="W128" s="52"/>
      <c r="X128" s="56"/>
      <c r="Y128" s="12"/>
      <c r="Z128" s="36"/>
      <c r="AA128" s="25"/>
      <c r="AB128" s="12"/>
      <c r="AC128" s="52"/>
      <c r="AD128" s="56"/>
      <c r="AE128" s="36"/>
    </row>
    <row r="129" spans="1:31" ht="18" customHeight="1" x14ac:dyDescent="0.3">
      <c r="A129" s="103" t="s">
        <v>160</v>
      </c>
      <c r="B129" s="104"/>
      <c r="C129" s="114">
        <f>SUM(F129,I129,L129,O129,R129,U129,X129,AA129)</f>
        <v>5000</v>
      </c>
      <c r="D129" s="325">
        <f t="shared" si="15"/>
        <v>3333.51</v>
      </c>
      <c r="E129" s="389">
        <f>SUM(D129/C129)*100</f>
        <v>66.670200000000008</v>
      </c>
      <c r="F129" s="40"/>
      <c r="G129" s="50">
        <f>SUM(G131:G132)</f>
        <v>0</v>
      </c>
      <c r="H129" s="30"/>
      <c r="I129" s="23"/>
      <c r="J129" s="11">
        <f>SUM(J131:J132)</f>
        <v>0</v>
      </c>
      <c r="K129" s="172"/>
      <c r="L129" s="54">
        <v>5000</v>
      </c>
      <c r="M129" s="11">
        <f>SUM(M130:M132)</f>
        <v>3333.51</v>
      </c>
      <c r="N129" s="389">
        <f>SUM(M129/L129)*100</f>
        <v>66.670200000000008</v>
      </c>
      <c r="O129" s="23"/>
      <c r="P129" s="11">
        <f>SUM(P131:P132)</f>
        <v>0</v>
      </c>
      <c r="Q129" s="50"/>
      <c r="R129" s="54"/>
      <c r="S129" s="11">
        <f>SUM(S131:S132)</f>
        <v>0</v>
      </c>
      <c r="T129" s="30"/>
      <c r="U129" s="23">
        <v>0</v>
      </c>
      <c r="V129" s="11">
        <f>SUM(V131:V132)</f>
        <v>0</v>
      </c>
      <c r="W129" s="30">
        <v>0</v>
      </c>
      <c r="X129" s="54"/>
      <c r="Y129" s="11">
        <f>SUM(Y131:Y132)</f>
        <v>0</v>
      </c>
      <c r="Z129" s="30"/>
      <c r="AA129" s="23"/>
      <c r="AB129" s="11">
        <f>SUM(AB131:AB132)</f>
        <v>0</v>
      </c>
      <c r="AC129" s="50"/>
      <c r="AD129" s="54"/>
      <c r="AE129" s="30">
        <f>SUM(AE131:AE132)</f>
        <v>0</v>
      </c>
    </row>
    <row r="130" spans="1:31" ht="18" customHeight="1" x14ac:dyDescent="0.25">
      <c r="A130" s="99">
        <v>32399</v>
      </c>
      <c r="B130" s="105" t="s">
        <v>48</v>
      </c>
      <c r="C130" s="158"/>
      <c r="D130" s="326">
        <f t="shared" si="15"/>
        <v>1890</v>
      </c>
      <c r="E130" s="323"/>
      <c r="F130" s="41"/>
      <c r="G130" s="51"/>
      <c r="H130" s="32"/>
      <c r="I130" s="24"/>
      <c r="J130" s="6"/>
      <c r="K130" s="171"/>
      <c r="L130" s="55"/>
      <c r="M130" s="6">
        <v>1890</v>
      </c>
      <c r="N130" s="32"/>
      <c r="O130" s="24"/>
      <c r="P130" s="6"/>
      <c r="Q130" s="51"/>
      <c r="R130" s="55"/>
      <c r="S130" s="6"/>
      <c r="T130" s="32"/>
      <c r="U130" s="24"/>
      <c r="V130" s="6"/>
      <c r="W130" s="51"/>
      <c r="X130" s="55"/>
      <c r="Y130" s="6"/>
      <c r="Z130" s="32"/>
      <c r="AA130" s="24"/>
      <c r="AB130" s="6"/>
      <c r="AC130" s="51"/>
      <c r="AD130" s="55"/>
      <c r="AE130" s="32"/>
    </row>
    <row r="131" spans="1:31" ht="18" customHeight="1" x14ac:dyDescent="0.25">
      <c r="A131" s="91">
        <v>32394</v>
      </c>
      <c r="B131" s="99" t="s">
        <v>22</v>
      </c>
      <c r="C131" s="159"/>
      <c r="D131" s="326">
        <f t="shared" si="15"/>
        <v>1003.51</v>
      </c>
      <c r="E131" s="321"/>
      <c r="F131" s="43"/>
      <c r="G131" s="51"/>
      <c r="H131" s="32"/>
      <c r="I131" s="24"/>
      <c r="J131" s="6"/>
      <c r="K131" s="171"/>
      <c r="L131" s="55"/>
      <c r="M131" s="6">
        <v>1003.51</v>
      </c>
      <c r="N131" s="32"/>
      <c r="O131" s="24"/>
      <c r="P131" s="6"/>
      <c r="Q131" s="51"/>
      <c r="R131" s="55"/>
      <c r="S131" s="6"/>
      <c r="T131" s="32"/>
      <c r="U131" s="24"/>
      <c r="V131" s="6"/>
      <c r="W131" s="51"/>
      <c r="X131" s="55"/>
      <c r="Y131" s="6"/>
      <c r="Z131" s="32"/>
      <c r="AA131" s="24"/>
      <c r="AB131" s="6"/>
      <c r="AC131" s="51"/>
      <c r="AD131" s="55"/>
      <c r="AE131" s="32"/>
    </row>
    <row r="132" spans="1:31" ht="18" customHeight="1" x14ac:dyDescent="0.25">
      <c r="A132" s="99">
        <v>32395</v>
      </c>
      <c r="B132" s="105" t="s">
        <v>25</v>
      </c>
      <c r="C132" s="157"/>
      <c r="D132" s="326">
        <f t="shared" si="15"/>
        <v>440</v>
      </c>
      <c r="E132" s="322"/>
      <c r="F132" s="33"/>
      <c r="G132" s="51"/>
      <c r="H132" s="32"/>
      <c r="I132" s="24"/>
      <c r="J132" s="6"/>
      <c r="K132" s="171"/>
      <c r="L132" s="55"/>
      <c r="M132" s="6">
        <v>440</v>
      </c>
      <c r="N132" s="32"/>
      <c r="O132" s="24"/>
      <c r="P132" s="6"/>
      <c r="Q132" s="51"/>
      <c r="R132" s="55"/>
      <c r="S132" s="6"/>
      <c r="T132" s="32"/>
      <c r="U132" s="24"/>
      <c r="V132" s="6"/>
      <c r="W132" s="51"/>
      <c r="X132" s="55"/>
      <c r="Y132" s="6"/>
      <c r="Z132" s="32"/>
      <c r="AA132" s="24"/>
      <c r="AB132" s="6"/>
      <c r="AC132" s="51"/>
      <c r="AD132" s="55"/>
      <c r="AE132" s="32"/>
    </row>
    <row r="133" spans="1:31" ht="18" customHeight="1" x14ac:dyDescent="0.3">
      <c r="A133" s="103" t="s">
        <v>161</v>
      </c>
      <c r="B133" s="104"/>
      <c r="C133" s="114">
        <f>SUM(F133,I133,L133,O133,R133,U133,X133,AA133)</f>
        <v>35760.800000000003</v>
      </c>
      <c r="D133" s="325">
        <f t="shared" si="15"/>
        <v>37005.75</v>
      </c>
      <c r="E133" s="389">
        <f>SUM(D133/C133)*100</f>
        <v>103.48132592112032</v>
      </c>
      <c r="F133" s="400">
        <v>1000</v>
      </c>
      <c r="G133" s="50">
        <f>SUM(G134:G138)</f>
        <v>0</v>
      </c>
      <c r="H133" s="30"/>
      <c r="I133" s="23"/>
      <c r="J133" s="11">
        <f t="shared" ref="J133:AE133" si="19">SUM(J134:J138)</f>
        <v>1452.59</v>
      </c>
      <c r="K133" s="170"/>
      <c r="L133" s="54">
        <v>0</v>
      </c>
      <c r="M133" s="11">
        <f t="shared" si="19"/>
        <v>0</v>
      </c>
      <c r="N133" s="30"/>
      <c r="O133" s="23"/>
      <c r="P133" s="11">
        <f t="shared" si="19"/>
        <v>0</v>
      </c>
      <c r="Q133" s="30"/>
      <c r="R133" s="54"/>
      <c r="S133" s="11">
        <f t="shared" si="19"/>
        <v>0</v>
      </c>
      <c r="T133" s="30"/>
      <c r="U133" s="23"/>
      <c r="V133" s="11">
        <f t="shared" si="19"/>
        <v>0</v>
      </c>
      <c r="W133" s="50"/>
      <c r="X133" s="54">
        <v>20000</v>
      </c>
      <c r="Y133" s="11">
        <f t="shared" si="19"/>
        <v>26031.56</v>
      </c>
      <c r="Z133" s="30"/>
      <c r="AA133" s="23">
        <v>14760.8</v>
      </c>
      <c r="AB133" s="11">
        <f t="shared" si="19"/>
        <v>4760.8</v>
      </c>
      <c r="AC133" s="30">
        <f>SUM(AB133/AA133)</f>
        <v>0.32252994417646741</v>
      </c>
      <c r="AD133" s="54"/>
      <c r="AE133" s="30">
        <f t="shared" si="19"/>
        <v>4760.8</v>
      </c>
    </row>
    <row r="134" spans="1:31" ht="18" customHeight="1" x14ac:dyDescent="0.25">
      <c r="A134" s="103">
        <v>32411</v>
      </c>
      <c r="B134" s="106" t="s">
        <v>117</v>
      </c>
      <c r="C134" s="159"/>
      <c r="D134" s="326">
        <f t="shared" si="15"/>
        <v>0</v>
      </c>
      <c r="E134" s="321"/>
      <c r="F134" s="43"/>
      <c r="G134" s="52"/>
      <c r="H134" s="36"/>
      <c r="I134" s="25"/>
      <c r="J134" s="12"/>
      <c r="K134" s="173"/>
      <c r="L134" s="56"/>
      <c r="M134" s="12"/>
      <c r="N134" s="36"/>
      <c r="O134" s="25"/>
      <c r="P134" s="12"/>
      <c r="Q134" s="52"/>
      <c r="R134" s="56"/>
      <c r="S134" s="12"/>
      <c r="T134" s="36"/>
      <c r="U134" s="25"/>
      <c r="V134" s="12"/>
      <c r="W134" s="52"/>
      <c r="X134" s="56"/>
      <c r="Y134" s="12"/>
      <c r="Z134" s="36"/>
      <c r="AA134" s="25"/>
      <c r="AB134" s="12"/>
      <c r="AC134" s="52"/>
      <c r="AD134" s="56"/>
      <c r="AE134" s="36"/>
    </row>
    <row r="135" spans="1:31" ht="18" customHeight="1" x14ac:dyDescent="0.25">
      <c r="A135" s="103">
        <v>324120</v>
      </c>
      <c r="B135" s="106" t="s">
        <v>111</v>
      </c>
      <c r="C135" s="159"/>
      <c r="D135" s="326">
        <f t="shared" si="15"/>
        <v>10974.19</v>
      </c>
      <c r="E135" s="321"/>
      <c r="F135" s="152"/>
      <c r="G135" s="52"/>
      <c r="H135" s="36"/>
      <c r="I135" s="25"/>
      <c r="J135" s="12">
        <v>1452.59</v>
      </c>
      <c r="K135" s="173"/>
      <c r="L135" s="56"/>
      <c r="M135" s="12"/>
      <c r="N135" s="36"/>
      <c r="O135" s="25"/>
      <c r="P135" s="12"/>
      <c r="Q135" s="52"/>
      <c r="R135" s="56"/>
      <c r="S135" s="12"/>
      <c r="T135" s="36"/>
      <c r="U135" s="25"/>
      <c r="V135" s="12"/>
      <c r="W135" s="52"/>
      <c r="X135" s="56"/>
      <c r="Y135" s="12"/>
      <c r="Z135" s="36"/>
      <c r="AA135" s="25"/>
      <c r="AB135" s="12">
        <v>4760.8</v>
      </c>
      <c r="AC135" s="52"/>
      <c r="AD135" s="56"/>
      <c r="AE135" s="36">
        <v>4760.8</v>
      </c>
    </row>
    <row r="136" spans="1:31" ht="18" customHeight="1" x14ac:dyDescent="0.25">
      <c r="A136" s="103">
        <v>324123</v>
      </c>
      <c r="B136" s="106" t="s">
        <v>240</v>
      </c>
      <c r="C136" s="159"/>
      <c r="D136" s="326">
        <f t="shared" si="15"/>
        <v>4107.13</v>
      </c>
      <c r="E136" s="321"/>
      <c r="F136" s="43"/>
      <c r="G136" s="52"/>
      <c r="H136" s="36"/>
      <c r="I136" s="25"/>
      <c r="J136" s="12"/>
      <c r="K136" s="173"/>
      <c r="L136" s="56"/>
      <c r="M136" s="12"/>
      <c r="N136" s="36"/>
      <c r="O136" s="25"/>
      <c r="P136" s="12"/>
      <c r="Q136" s="52"/>
      <c r="R136" s="56"/>
      <c r="S136" s="12"/>
      <c r="T136" s="36"/>
      <c r="U136" s="25"/>
      <c r="V136" s="12"/>
      <c r="W136" s="52"/>
      <c r="X136" s="56"/>
      <c r="Y136" s="12">
        <v>4107.13</v>
      </c>
      <c r="Z136" s="36"/>
      <c r="AA136" s="25"/>
      <c r="AB136" s="12"/>
      <c r="AC136" s="52"/>
      <c r="AD136" s="56"/>
      <c r="AE136" s="36"/>
    </row>
    <row r="137" spans="1:31" ht="18" customHeight="1" x14ac:dyDescent="0.25">
      <c r="A137" s="103">
        <v>324125</v>
      </c>
      <c r="B137" s="106" t="s">
        <v>239</v>
      </c>
      <c r="C137" s="159"/>
      <c r="D137" s="326">
        <f t="shared" si="15"/>
        <v>21924.43</v>
      </c>
      <c r="E137" s="321"/>
      <c r="F137" s="43"/>
      <c r="G137" s="52"/>
      <c r="H137" s="36"/>
      <c r="I137" s="25"/>
      <c r="J137" s="12"/>
      <c r="K137" s="173"/>
      <c r="L137" s="56"/>
      <c r="M137" s="12"/>
      <c r="N137" s="36"/>
      <c r="O137" s="25"/>
      <c r="P137" s="12"/>
      <c r="Q137" s="52"/>
      <c r="R137" s="56"/>
      <c r="S137" s="12"/>
      <c r="T137" s="36"/>
      <c r="U137" s="25"/>
      <c r="V137" s="12"/>
      <c r="W137" s="52"/>
      <c r="X137" s="56"/>
      <c r="Y137" s="417">
        <v>21924.43</v>
      </c>
      <c r="Z137" s="36"/>
      <c r="AA137" s="25"/>
      <c r="AB137" s="12"/>
      <c r="AC137" s="52"/>
      <c r="AD137" s="56"/>
      <c r="AE137" s="36"/>
    </row>
    <row r="138" spans="1:31" ht="18" customHeight="1" x14ac:dyDescent="0.25">
      <c r="A138" s="103">
        <v>324121</v>
      </c>
      <c r="B138" s="106" t="s">
        <v>112</v>
      </c>
      <c r="C138" s="157"/>
      <c r="D138" s="326">
        <f t="shared" si="15"/>
        <v>0</v>
      </c>
      <c r="E138" s="322"/>
      <c r="F138" s="33"/>
      <c r="G138" s="348"/>
      <c r="H138" s="36"/>
      <c r="I138" s="25"/>
      <c r="J138" s="12"/>
      <c r="K138" s="173"/>
      <c r="L138" s="56"/>
      <c r="M138" s="12"/>
      <c r="N138" s="36"/>
      <c r="O138" s="25"/>
      <c r="P138" s="12"/>
      <c r="Q138" s="52"/>
      <c r="R138" s="56"/>
      <c r="S138" s="12"/>
      <c r="T138" s="36"/>
      <c r="U138" s="25"/>
      <c r="V138" s="12"/>
      <c r="W138" s="52"/>
      <c r="X138" s="56"/>
      <c r="Y138" s="12"/>
      <c r="Z138" s="36"/>
      <c r="AA138" s="25"/>
      <c r="AB138" s="12"/>
      <c r="AC138" s="52"/>
      <c r="AD138" s="56"/>
      <c r="AE138" s="36"/>
    </row>
    <row r="139" spans="1:31" ht="18" customHeight="1" x14ac:dyDescent="0.3">
      <c r="A139" s="103" t="s">
        <v>162</v>
      </c>
      <c r="B139" s="104"/>
      <c r="C139" s="114">
        <f>SUM(F139,I139,L139,O139,R139,U139,X139,AA139)</f>
        <v>8500</v>
      </c>
      <c r="D139" s="325">
        <f t="shared" ref="D139:D173" si="20">SUM(G139,J139,M139,P139,S139,V139,Y139,AB139,AE139)</f>
        <v>7450.6</v>
      </c>
      <c r="E139" s="389">
        <f>SUM(D139/C139)*100</f>
        <v>87.654117647058825</v>
      </c>
      <c r="F139" s="40"/>
      <c r="G139" s="50">
        <f>SUM(G140:G142)</f>
        <v>0</v>
      </c>
      <c r="H139" s="30"/>
      <c r="I139" s="23"/>
      <c r="J139" s="11">
        <f t="shared" ref="J139:AE139" si="21">SUM(J140:J142)</f>
        <v>0</v>
      </c>
      <c r="K139" s="172"/>
      <c r="L139" s="54">
        <v>0</v>
      </c>
      <c r="M139" s="11">
        <f t="shared" si="21"/>
        <v>0</v>
      </c>
      <c r="N139" s="30"/>
      <c r="O139" s="23">
        <v>6500</v>
      </c>
      <c r="P139" s="11">
        <f t="shared" si="21"/>
        <v>7450.6</v>
      </c>
      <c r="Q139" s="389">
        <f>SUM(P139/O139)*100</f>
        <v>114.6246153846154</v>
      </c>
      <c r="R139" s="54"/>
      <c r="S139" s="11">
        <f t="shared" si="21"/>
        <v>0</v>
      </c>
      <c r="T139" s="30"/>
      <c r="U139" s="23"/>
      <c r="V139" s="11">
        <f t="shared" si="21"/>
        <v>0</v>
      </c>
      <c r="W139" s="50"/>
      <c r="X139" s="54"/>
      <c r="Y139" s="11">
        <f t="shared" si="21"/>
        <v>0</v>
      </c>
      <c r="Z139" s="30"/>
      <c r="AA139" s="23">
        <v>2000</v>
      </c>
      <c r="AB139" s="11">
        <f t="shared" si="21"/>
        <v>0</v>
      </c>
      <c r="AC139" s="389">
        <f>SUM(AB139/AA139)*100</f>
        <v>0</v>
      </c>
      <c r="AD139" s="54"/>
      <c r="AE139" s="30">
        <f t="shared" si="21"/>
        <v>0</v>
      </c>
    </row>
    <row r="140" spans="1:31" ht="18" customHeight="1" x14ac:dyDescent="0.25">
      <c r="A140" s="103">
        <v>32912</v>
      </c>
      <c r="B140" s="102" t="s">
        <v>50</v>
      </c>
      <c r="C140" s="159"/>
      <c r="D140" s="326">
        <f t="shared" si="20"/>
        <v>1680</v>
      </c>
      <c r="E140" s="328"/>
      <c r="F140" s="33"/>
      <c r="G140" s="52"/>
      <c r="H140" s="36"/>
      <c r="I140" s="25"/>
      <c r="J140" s="12"/>
      <c r="K140" s="173"/>
      <c r="L140" s="56"/>
      <c r="M140" s="12"/>
      <c r="N140" s="36"/>
      <c r="O140" s="25"/>
      <c r="P140" s="12">
        <v>1680</v>
      </c>
      <c r="Q140" s="52"/>
      <c r="R140" s="56"/>
      <c r="S140" s="12"/>
      <c r="T140" s="36"/>
      <c r="U140" s="25"/>
      <c r="V140" s="12"/>
      <c r="W140" s="52"/>
      <c r="X140" s="56"/>
      <c r="Y140" s="12"/>
      <c r="Z140" s="36"/>
      <c r="AA140" s="25"/>
      <c r="AB140" s="12"/>
      <c r="AC140" s="52"/>
      <c r="AD140" s="56"/>
      <c r="AE140" s="36"/>
    </row>
    <row r="141" spans="1:31" ht="18" customHeight="1" x14ac:dyDescent="0.25">
      <c r="A141" s="103">
        <v>329191</v>
      </c>
      <c r="B141" s="102" t="s">
        <v>116</v>
      </c>
      <c r="C141" s="159"/>
      <c r="D141" s="326">
        <f t="shared" si="20"/>
        <v>0</v>
      </c>
      <c r="E141" s="328"/>
      <c r="F141" s="33"/>
      <c r="G141" s="52"/>
      <c r="H141" s="36"/>
      <c r="I141" s="25"/>
      <c r="J141" s="12"/>
      <c r="K141" s="173"/>
      <c r="L141" s="56"/>
      <c r="M141" s="12"/>
      <c r="N141" s="36"/>
      <c r="O141" s="25"/>
      <c r="P141" s="12"/>
      <c r="Q141" s="52"/>
      <c r="R141" s="56"/>
      <c r="S141" s="12"/>
      <c r="T141" s="36"/>
      <c r="U141" s="25"/>
      <c r="V141" s="12"/>
      <c r="W141" s="52"/>
      <c r="X141" s="56"/>
      <c r="Y141" s="12"/>
      <c r="Z141" s="36"/>
      <c r="AA141" s="25"/>
      <c r="AB141" s="12"/>
      <c r="AC141" s="52"/>
      <c r="AD141" s="56"/>
      <c r="AE141" s="36"/>
    </row>
    <row r="142" spans="1:31" ht="18" customHeight="1" x14ac:dyDescent="0.25">
      <c r="A142" s="103">
        <v>32919</v>
      </c>
      <c r="B142" s="102" t="s">
        <v>134</v>
      </c>
      <c r="C142" s="157"/>
      <c r="D142" s="326">
        <f t="shared" si="20"/>
        <v>5770.6</v>
      </c>
      <c r="E142" s="329"/>
      <c r="F142" s="33"/>
      <c r="G142" s="52"/>
      <c r="H142" s="36"/>
      <c r="I142" s="25"/>
      <c r="J142" s="12"/>
      <c r="K142" s="173"/>
      <c r="L142" s="56"/>
      <c r="M142" s="12"/>
      <c r="N142" s="36"/>
      <c r="O142" s="25"/>
      <c r="P142" s="12">
        <v>5770.6</v>
      </c>
      <c r="Q142" s="52"/>
      <c r="R142" s="56"/>
      <c r="S142" s="12"/>
      <c r="T142" s="36"/>
      <c r="U142" s="25"/>
      <c r="V142" s="12"/>
      <c r="W142" s="52"/>
      <c r="X142" s="56"/>
      <c r="Y142" s="12"/>
      <c r="Z142" s="36"/>
      <c r="AA142" s="25"/>
      <c r="AB142" s="12"/>
      <c r="AC142" s="52"/>
      <c r="AD142" s="56"/>
      <c r="AE142" s="36"/>
    </row>
    <row r="143" spans="1:31" ht="18" customHeight="1" x14ac:dyDescent="0.3">
      <c r="A143" s="103" t="s">
        <v>163</v>
      </c>
      <c r="B143" s="104"/>
      <c r="C143" s="114">
        <f>SUM(F143,I143,L143,O143,R143,U143,X143,AA143)</f>
        <v>20000</v>
      </c>
      <c r="D143" s="325">
        <f t="shared" si="20"/>
        <v>15327.130000000001</v>
      </c>
      <c r="E143" s="389">
        <f>SUM(D143/C143)*100</f>
        <v>76.635649999999998</v>
      </c>
      <c r="F143" s="67">
        <v>20000</v>
      </c>
      <c r="G143" s="50">
        <f>SUM(G144:G145)</f>
        <v>8846.51</v>
      </c>
      <c r="H143" s="389">
        <f>SUM(G143/F143)*100</f>
        <v>44.232550000000003</v>
      </c>
      <c r="I143" s="23"/>
      <c r="J143" s="11">
        <f t="shared" ref="J143:AB143" si="22">SUM(J144:J145)</f>
        <v>0</v>
      </c>
      <c r="K143" s="172"/>
      <c r="L143" s="54">
        <v>0</v>
      </c>
      <c r="M143" s="11">
        <f t="shared" si="22"/>
        <v>6480.62</v>
      </c>
      <c r="N143" s="389" t="e">
        <f>SUM(M143/L143)*100</f>
        <v>#DIV/0!</v>
      </c>
      <c r="O143" s="23"/>
      <c r="P143" s="11">
        <f t="shared" si="22"/>
        <v>0</v>
      </c>
      <c r="Q143" s="50"/>
      <c r="R143" s="54"/>
      <c r="S143" s="11">
        <f t="shared" si="22"/>
        <v>0</v>
      </c>
      <c r="T143" s="30"/>
      <c r="U143" s="23"/>
      <c r="V143" s="11">
        <f t="shared" si="22"/>
        <v>0</v>
      </c>
      <c r="W143" s="50"/>
      <c r="X143" s="54"/>
      <c r="Y143" s="11">
        <f t="shared" si="22"/>
        <v>0</v>
      </c>
      <c r="Z143" s="30"/>
      <c r="AA143" s="23"/>
      <c r="AB143" s="11">
        <f t="shared" si="22"/>
        <v>0</v>
      </c>
      <c r="AC143" s="50"/>
      <c r="AD143" s="54"/>
      <c r="AE143" s="30">
        <f>SUM(AE144:AE145)</f>
        <v>0</v>
      </c>
    </row>
    <row r="144" spans="1:31" ht="18" customHeight="1" x14ac:dyDescent="0.25">
      <c r="A144" s="103">
        <v>32921</v>
      </c>
      <c r="B144" s="106" t="s">
        <v>34</v>
      </c>
      <c r="C144" s="157"/>
      <c r="D144" s="326">
        <f t="shared" si="20"/>
        <v>2186.5100000000002</v>
      </c>
      <c r="E144" s="329"/>
      <c r="F144" s="33"/>
      <c r="G144" s="51">
        <v>2186.5100000000002</v>
      </c>
      <c r="H144" s="32"/>
      <c r="I144" s="24"/>
      <c r="J144" s="6"/>
      <c r="K144" s="171"/>
      <c r="L144" s="55"/>
      <c r="M144" s="6"/>
      <c r="N144" s="32"/>
      <c r="O144" s="24"/>
      <c r="P144" s="6"/>
      <c r="Q144" s="51"/>
      <c r="R144" s="55"/>
      <c r="S144" s="6"/>
      <c r="T144" s="32"/>
      <c r="U144" s="24"/>
      <c r="V144" s="6"/>
      <c r="W144" s="51"/>
      <c r="X144" s="55"/>
      <c r="Y144" s="6"/>
      <c r="Z144" s="32"/>
      <c r="AA144" s="24"/>
      <c r="AB144" s="6"/>
      <c r="AC144" s="51"/>
      <c r="AD144" s="55"/>
      <c r="AE144" s="32"/>
    </row>
    <row r="145" spans="1:31" ht="18" customHeight="1" x14ac:dyDescent="0.25">
      <c r="A145" s="103">
        <v>32922</v>
      </c>
      <c r="B145" s="106" t="s">
        <v>44</v>
      </c>
      <c r="C145" s="157"/>
      <c r="D145" s="326">
        <f t="shared" si="20"/>
        <v>13140.619999999999</v>
      </c>
      <c r="E145" s="329"/>
      <c r="F145" s="136"/>
      <c r="G145" s="51">
        <v>6660</v>
      </c>
      <c r="H145" s="32"/>
      <c r="I145" s="24"/>
      <c r="J145" s="6"/>
      <c r="K145" s="171"/>
      <c r="L145" s="55"/>
      <c r="M145" s="6">
        <v>6480.62</v>
      </c>
      <c r="N145" s="32"/>
      <c r="O145" s="24"/>
      <c r="P145" s="6"/>
      <c r="Q145" s="51"/>
      <c r="R145" s="55"/>
      <c r="S145" s="6"/>
      <c r="T145" s="32"/>
      <c r="U145" s="24"/>
      <c r="V145" s="6"/>
      <c r="W145" s="51"/>
      <c r="X145" s="55"/>
      <c r="Y145" s="6"/>
      <c r="Z145" s="32"/>
      <c r="AA145" s="24"/>
      <c r="AB145" s="6"/>
      <c r="AC145" s="51"/>
      <c r="AD145" s="55"/>
      <c r="AE145" s="32"/>
    </row>
    <row r="146" spans="1:31" ht="18" customHeight="1" x14ac:dyDescent="0.3">
      <c r="A146" s="103" t="s">
        <v>164</v>
      </c>
      <c r="B146" s="104"/>
      <c r="C146" s="114">
        <f>SUM(F146,I146,L146,O146,R146,U146,X146,AA146)</f>
        <v>4000</v>
      </c>
      <c r="D146" s="325">
        <f t="shared" si="20"/>
        <v>6267.01</v>
      </c>
      <c r="E146" s="389">
        <f>SUM(D146/C146)*100</f>
        <v>156.67525000000001</v>
      </c>
      <c r="F146" s="160">
        <v>4000</v>
      </c>
      <c r="G146" s="50">
        <f t="shared" ref="G146:AE146" si="23">SUM(G147+G149)</f>
        <v>3413.01</v>
      </c>
      <c r="H146" s="389">
        <f>SUM(G146/F146)*100</f>
        <v>85.325250000000011</v>
      </c>
      <c r="I146" s="23"/>
      <c r="J146" s="11">
        <f t="shared" si="23"/>
        <v>0</v>
      </c>
      <c r="K146" s="172"/>
      <c r="L146" s="54">
        <v>0</v>
      </c>
      <c r="M146" s="11">
        <f t="shared" si="23"/>
        <v>0</v>
      </c>
      <c r="N146" s="30">
        <v>0</v>
      </c>
      <c r="O146" s="23"/>
      <c r="P146" s="11">
        <f t="shared" si="23"/>
        <v>0</v>
      </c>
      <c r="Q146" s="50"/>
      <c r="R146" s="54"/>
      <c r="S146" s="11">
        <f t="shared" si="23"/>
        <v>0</v>
      </c>
      <c r="T146" s="30"/>
      <c r="U146" s="23"/>
      <c r="V146" s="11">
        <f t="shared" si="23"/>
        <v>0</v>
      </c>
      <c r="W146" s="50"/>
      <c r="X146" s="54"/>
      <c r="Y146" s="11">
        <f>SUM(Y147:Y149)</f>
        <v>2854</v>
      </c>
      <c r="Z146" s="30"/>
      <c r="AA146" s="23"/>
      <c r="AB146" s="11">
        <f t="shared" si="23"/>
        <v>0</v>
      </c>
      <c r="AC146" s="50"/>
      <c r="AD146" s="54"/>
      <c r="AE146" s="30">
        <f t="shared" si="23"/>
        <v>0</v>
      </c>
    </row>
    <row r="147" spans="1:31" ht="18" customHeight="1" x14ac:dyDescent="0.25">
      <c r="A147" s="103">
        <v>32923</v>
      </c>
      <c r="B147" s="106" t="s">
        <v>47</v>
      </c>
      <c r="C147" s="158"/>
      <c r="D147" s="326">
        <f t="shared" si="20"/>
        <v>3413.01</v>
      </c>
      <c r="E147" s="330"/>
      <c r="F147" s="399"/>
      <c r="G147" s="52">
        <v>3413.01</v>
      </c>
      <c r="H147" s="36"/>
      <c r="I147" s="25"/>
      <c r="J147" s="6"/>
      <c r="K147" s="171"/>
      <c r="L147" s="55"/>
      <c r="M147" s="6"/>
      <c r="N147" s="32"/>
      <c r="O147" s="24"/>
      <c r="P147" s="6"/>
      <c r="Q147" s="51"/>
      <c r="R147" s="55"/>
      <c r="S147" s="6"/>
      <c r="T147" s="32"/>
      <c r="U147" s="24"/>
      <c r="V147" s="6"/>
      <c r="W147" s="51"/>
      <c r="X147" s="55"/>
      <c r="Y147" s="6"/>
      <c r="Z147" s="32"/>
      <c r="AA147" s="24"/>
      <c r="AB147" s="6"/>
      <c r="AC147" s="51"/>
      <c r="AD147" s="55"/>
      <c r="AE147" s="32"/>
    </row>
    <row r="148" spans="1:31" ht="18" customHeight="1" x14ac:dyDescent="0.25">
      <c r="A148" s="103">
        <v>329237</v>
      </c>
      <c r="B148" s="106" t="s">
        <v>236</v>
      </c>
      <c r="C148" s="159"/>
      <c r="D148" s="326">
        <f t="shared" si="20"/>
        <v>2854</v>
      </c>
      <c r="E148" s="328"/>
      <c r="F148" s="41"/>
      <c r="G148" s="52"/>
      <c r="H148" s="36"/>
      <c r="I148" s="25"/>
      <c r="J148" s="6"/>
      <c r="K148" s="171"/>
      <c r="L148" s="55"/>
      <c r="M148" s="6"/>
      <c r="N148" s="32"/>
      <c r="O148" s="24"/>
      <c r="P148" s="6"/>
      <c r="Q148" s="51"/>
      <c r="R148" s="55"/>
      <c r="S148" s="6"/>
      <c r="T148" s="32"/>
      <c r="U148" s="24"/>
      <c r="V148" s="6"/>
      <c r="W148" s="51"/>
      <c r="X148" s="55"/>
      <c r="Y148" s="418">
        <v>2854</v>
      </c>
      <c r="Z148" s="32"/>
      <c r="AA148" s="24"/>
      <c r="AB148" s="6"/>
      <c r="AC148" s="51"/>
      <c r="AD148" s="55"/>
      <c r="AE148" s="32"/>
    </row>
    <row r="149" spans="1:31" ht="18" customHeight="1" x14ac:dyDescent="0.25">
      <c r="A149" s="103">
        <v>329233</v>
      </c>
      <c r="B149" s="106" t="s">
        <v>36</v>
      </c>
      <c r="C149" s="157"/>
      <c r="D149" s="326">
        <f t="shared" si="20"/>
        <v>0</v>
      </c>
      <c r="E149" s="329"/>
      <c r="F149" s="42"/>
      <c r="G149" s="51"/>
      <c r="H149" s="32"/>
      <c r="I149" s="24"/>
      <c r="J149" s="6"/>
      <c r="K149" s="171"/>
      <c r="L149" s="55"/>
      <c r="M149" s="6"/>
      <c r="N149" s="32"/>
      <c r="O149" s="24"/>
      <c r="P149" s="6"/>
      <c r="Q149" s="51"/>
      <c r="R149" s="55"/>
      <c r="S149" s="6"/>
      <c r="T149" s="32"/>
      <c r="U149" s="24"/>
      <c r="V149" s="6"/>
      <c r="W149" s="51"/>
      <c r="X149" s="55"/>
      <c r="Y149" s="12"/>
      <c r="Z149" s="36"/>
      <c r="AA149" s="25"/>
      <c r="AB149" s="6"/>
      <c r="AC149" s="51"/>
      <c r="AD149" s="55"/>
      <c r="AE149" s="32"/>
    </row>
    <row r="150" spans="1:31" ht="18" customHeight="1" x14ac:dyDescent="0.3">
      <c r="A150" s="103" t="s">
        <v>165</v>
      </c>
      <c r="B150" s="104"/>
      <c r="C150" s="114">
        <f>SUM(F150,I150,L150,O150,R150,U150,X150,AA150)</f>
        <v>10500</v>
      </c>
      <c r="D150" s="325">
        <f t="shared" si="20"/>
        <v>7288.1900000000005</v>
      </c>
      <c r="E150" s="389">
        <f>SUM(D150/C150)*100</f>
        <v>69.411333333333332</v>
      </c>
      <c r="F150" s="40"/>
      <c r="G150" s="50">
        <f>SUM(G151+G153)</f>
        <v>0</v>
      </c>
      <c r="H150" s="30"/>
      <c r="I150" s="23">
        <v>4500</v>
      </c>
      <c r="J150" s="11">
        <f t="shared" ref="J150:AE150" si="24">SUM(J151+J153)</f>
        <v>0</v>
      </c>
      <c r="K150" s="122">
        <f>SUM(J150/I150)</f>
        <v>0</v>
      </c>
      <c r="L150" s="54">
        <v>5000</v>
      </c>
      <c r="M150" s="11">
        <f t="shared" si="24"/>
        <v>2888.1</v>
      </c>
      <c r="N150" s="389">
        <f>SUM(M150/L150)*100</f>
        <v>57.762</v>
      </c>
      <c r="O150" s="23">
        <v>1000</v>
      </c>
      <c r="P150" s="11">
        <f t="shared" si="24"/>
        <v>1083.45</v>
      </c>
      <c r="Q150" s="30">
        <v>0</v>
      </c>
      <c r="R150" s="54"/>
      <c r="S150" s="11">
        <f t="shared" si="24"/>
        <v>139.87</v>
      </c>
      <c r="T150" s="30"/>
      <c r="U150" s="23"/>
      <c r="V150" s="11">
        <f>SUM(V151+V153)</f>
        <v>502.03</v>
      </c>
      <c r="W150" s="50"/>
      <c r="X150" s="54"/>
      <c r="Y150" s="11">
        <f>SUM(Y151:Y153)</f>
        <v>2674.7400000000002</v>
      </c>
      <c r="Z150" s="30"/>
      <c r="AA150" s="23"/>
      <c r="AB150" s="11">
        <f>SUM(AB151+AB153)</f>
        <v>0</v>
      </c>
      <c r="AC150" s="50"/>
      <c r="AD150" s="54"/>
      <c r="AE150" s="30">
        <f t="shared" si="24"/>
        <v>0</v>
      </c>
    </row>
    <row r="151" spans="1:31" ht="18" customHeight="1" x14ac:dyDescent="0.3">
      <c r="A151" s="103">
        <v>32931</v>
      </c>
      <c r="B151" s="107" t="s">
        <v>20</v>
      </c>
      <c r="C151" s="158"/>
      <c r="D151" s="326">
        <f t="shared" si="20"/>
        <v>4613.45</v>
      </c>
      <c r="E151" s="330"/>
      <c r="F151" s="42"/>
      <c r="G151" s="52"/>
      <c r="H151" s="36"/>
      <c r="I151" s="25"/>
      <c r="J151" s="12"/>
      <c r="K151" s="173"/>
      <c r="L151" s="56"/>
      <c r="M151" s="12">
        <v>2888.1</v>
      </c>
      <c r="N151" s="36"/>
      <c r="O151" s="25"/>
      <c r="P151" s="12">
        <f>560+523.45</f>
        <v>1083.45</v>
      </c>
      <c r="Q151" s="52"/>
      <c r="R151" s="56"/>
      <c r="S151" s="12">
        <v>139.87</v>
      </c>
      <c r="T151" s="36"/>
      <c r="U151" s="25"/>
      <c r="V151" s="12">
        <v>502.03</v>
      </c>
      <c r="W151" s="52"/>
      <c r="X151" s="56"/>
      <c r="Y151" s="12"/>
      <c r="Z151" s="36"/>
      <c r="AA151" s="25"/>
      <c r="AB151" s="12"/>
      <c r="AC151" s="52"/>
      <c r="AD151" s="56"/>
      <c r="AE151" s="36"/>
    </row>
    <row r="152" spans="1:31" ht="18" customHeight="1" x14ac:dyDescent="0.3">
      <c r="A152" s="103">
        <v>329315</v>
      </c>
      <c r="B152" s="107" t="s">
        <v>237</v>
      </c>
      <c r="C152" s="159"/>
      <c r="D152" s="326">
        <f t="shared" si="20"/>
        <v>0</v>
      </c>
      <c r="E152" s="328"/>
      <c r="F152" s="42"/>
      <c r="G152" s="52"/>
      <c r="H152" s="36"/>
      <c r="I152" s="25"/>
      <c r="J152" s="12"/>
      <c r="K152" s="173"/>
      <c r="L152" s="56"/>
      <c r="M152" s="12"/>
      <c r="N152" s="36"/>
      <c r="O152" s="25"/>
      <c r="P152" s="12"/>
      <c r="Q152" s="52"/>
      <c r="R152" s="56"/>
      <c r="S152" s="12"/>
      <c r="T152" s="36"/>
      <c r="U152" s="25"/>
      <c r="V152" s="12"/>
      <c r="W152" s="52"/>
      <c r="X152" s="56"/>
      <c r="Y152" s="360"/>
      <c r="Z152" s="36"/>
      <c r="AA152" s="25"/>
      <c r="AB152" s="12"/>
      <c r="AC152" s="52"/>
      <c r="AD152" s="56"/>
      <c r="AE152" s="36"/>
    </row>
    <row r="153" spans="1:31" ht="18" customHeight="1" x14ac:dyDescent="0.3">
      <c r="A153" s="103">
        <v>329313</v>
      </c>
      <c r="B153" s="107" t="s">
        <v>66</v>
      </c>
      <c r="C153" s="157"/>
      <c r="D153" s="326">
        <f t="shared" si="20"/>
        <v>2674.7400000000002</v>
      </c>
      <c r="E153" s="329"/>
      <c r="F153" s="42"/>
      <c r="G153" s="52"/>
      <c r="H153" s="36"/>
      <c r="I153" s="25"/>
      <c r="J153" s="12"/>
      <c r="K153" s="173"/>
      <c r="L153" s="56"/>
      <c r="M153" s="12"/>
      <c r="N153" s="36"/>
      <c r="O153" s="25"/>
      <c r="P153" s="12"/>
      <c r="Q153" s="52"/>
      <c r="R153" s="56"/>
      <c r="S153" s="12"/>
      <c r="T153" s="36"/>
      <c r="U153" s="25"/>
      <c r="V153" s="12"/>
      <c r="W153" s="52"/>
      <c r="X153" s="56"/>
      <c r="Y153" s="12">
        <f>2558.28+116.46</f>
        <v>2674.7400000000002</v>
      </c>
      <c r="Z153" s="36"/>
      <c r="AA153" s="25"/>
      <c r="AB153" s="12"/>
      <c r="AC153" s="52"/>
      <c r="AD153" s="56"/>
      <c r="AE153" s="36"/>
    </row>
    <row r="154" spans="1:31" ht="18" customHeight="1" x14ac:dyDescent="0.3">
      <c r="A154" s="103" t="s">
        <v>166</v>
      </c>
      <c r="B154" s="104"/>
      <c r="C154" s="114">
        <f>SUM(F154,I154,L154,O154,R154,U154,X154,AA154)</f>
        <v>250</v>
      </c>
      <c r="D154" s="325">
        <f t="shared" si="20"/>
        <v>250</v>
      </c>
      <c r="E154" s="389">
        <f>SUM(D154/C154)*100</f>
        <v>100</v>
      </c>
      <c r="F154" s="40"/>
      <c r="G154" s="50"/>
      <c r="H154" s="30"/>
      <c r="I154" s="23"/>
      <c r="J154" s="11"/>
      <c r="K154" s="172"/>
      <c r="L154" s="54">
        <v>250</v>
      </c>
      <c r="M154" s="11">
        <v>250</v>
      </c>
      <c r="N154" s="30">
        <v>0</v>
      </c>
      <c r="O154" s="23"/>
      <c r="P154" s="11"/>
      <c r="Q154" s="50"/>
      <c r="R154" s="54"/>
      <c r="S154" s="11"/>
      <c r="T154" s="30"/>
      <c r="U154" s="23"/>
      <c r="V154" s="11"/>
      <c r="W154" s="50"/>
      <c r="X154" s="54"/>
      <c r="Y154" s="11"/>
      <c r="Z154" s="30"/>
      <c r="AA154" s="23"/>
      <c r="AB154" s="11"/>
      <c r="AC154" s="50"/>
      <c r="AD154" s="54"/>
      <c r="AE154" s="30"/>
    </row>
    <row r="155" spans="1:31" ht="18" customHeight="1" x14ac:dyDescent="0.3">
      <c r="A155" s="103" t="s">
        <v>167</v>
      </c>
      <c r="B155" s="104"/>
      <c r="C155" s="114">
        <f>SUM(F155,I155,L155,O155,R155,U155,X155,AA155)</f>
        <v>13000</v>
      </c>
      <c r="D155" s="325">
        <f t="shared" si="20"/>
        <v>27153.88</v>
      </c>
      <c r="E155" s="389">
        <f>SUM(D155/C155)*100</f>
        <v>208.876</v>
      </c>
      <c r="F155" s="40"/>
      <c r="G155" s="50">
        <f>SUM(G157:G163)</f>
        <v>0</v>
      </c>
      <c r="H155" s="30"/>
      <c r="I155" s="23">
        <v>10000</v>
      </c>
      <c r="J155" s="11">
        <f>SUM(J157:J163)</f>
        <v>0</v>
      </c>
      <c r="K155" s="122">
        <v>0</v>
      </c>
      <c r="L155" s="54">
        <v>3000</v>
      </c>
      <c r="M155" s="11">
        <f>SUM(M157:M163)</f>
        <v>340</v>
      </c>
      <c r="N155" s="389">
        <f>SUM(M155/L155)*100</f>
        <v>11.333333333333332</v>
      </c>
      <c r="O155" s="23"/>
      <c r="P155" s="11">
        <f>SUM(P157:P163)</f>
        <v>0</v>
      </c>
      <c r="Q155" s="50"/>
      <c r="R155" s="54"/>
      <c r="S155" s="11">
        <f>SUM(S157:S163)</f>
        <v>0</v>
      </c>
      <c r="T155" s="30"/>
      <c r="U155" s="23"/>
      <c r="V155" s="11">
        <f>SUM(V157:V163)</f>
        <v>26813.88</v>
      </c>
      <c r="W155" s="50"/>
      <c r="X155" s="54"/>
      <c r="Y155" s="11">
        <f>SUM(Y157:Y163)</f>
        <v>0</v>
      </c>
      <c r="Z155" s="30"/>
      <c r="AA155" s="23"/>
      <c r="AB155" s="11">
        <f>SUM(AB157:AB163)</f>
        <v>0</v>
      </c>
      <c r="AC155" s="50"/>
      <c r="AD155" s="54"/>
      <c r="AE155" s="30">
        <f>SUM(AE157:AE163)</f>
        <v>0</v>
      </c>
    </row>
    <row r="156" spans="1:31" s="84" customFormat="1" ht="18" customHeight="1" x14ac:dyDescent="0.3">
      <c r="A156" s="379"/>
      <c r="B156" s="380"/>
      <c r="C156" s="381"/>
      <c r="D156" s="382"/>
      <c r="E156" s="383"/>
      <c r="F156" s="384"/>
      <c r="G156" s="385"/>
      <c r="H156" s="383"/>
      <c r="I156" s="385"/>
      <c r="J156" s="385"/>
      <c r="K156" s="386"/>
      <c r="L156" s="385"/>
      <c r="M156" s="385"/>
      <c r="N156" s="383"/>
      <c r="O156" s="385"/>
      <c r="P156" s="385"/>
      <c r="Q156" s="383"/>
      <c r="R156" s="385"/>
      <c r="S156" s="385"/>
      <c r="T156" s="383"/>
      <c r="U156" s="385"/>
      <c r="V156" s="385"/>
      <c r="W156" s="383"/>
      <c r="X156" s="385"/>
      <c r="Y156" s="385"/>
      <c r="Z156" s="383"/>
      <c r="AA156" s="385"/>
      <c r="AB156" s="385"/>
      <c r="AC156" s="383"/>
      <c r="AD156" s="385"/>
      <c r="AE156" s="385"/>
    </row>
    <row r="157" spans="1:31" ht="12.95" customHeight="1" x14ac:dyDescent="0.25">
      <c r="A157" s="453" t="s">
        <v>86</v>
      </c>
      <c r="B157" s="454"/>
      <c r="C157" s="459" t="s">
        <v>133</v>
      </c>
      <c r="D157" s="462" t="s">
        <v>132</v>
      </c>
      <c r="E157" s="463" t="s">
        <v>130</v>
      </c>
      <c r="F157" s="452" t="s">
        <v>248</v>
      </c>
      <c r="G157" s="432"/>
      <c r="H157" s="463" t="s">
        <v>130</v>
      </c>
      <c r="I157" s="432" t="s">
        <v>249</v>
      </c>
      <c r="J157" s="433"/>
      <c r="K157" s="465" t="s">
        <v>130</v>
      </c>
      <c r="L157" s="452" t="s">
        <v>251</v>
      </c>
      <c r="M157" s="433"/>
      <c r="N157" s="463" t="s">
        <v>130</v>
      </c>
      <c r="O157" s="432" t="s">
        <v>250</v>
      </c>
      <c r="P157" s="433"/>
      <c r="Q157" s="465" t="s">
        <v>130</v>
      </c>
      <c r="R157" s="452" t="s">
        <v>252</v>
      </c>
      <c r="S157" s="433"/>
      <c r="T157" s="463" t="s">
        <v>130</v>
      </c>
      <c r="U157" s="432" t="s">
        <v>253</v>
      </c>
      <c r="V157" s="433"/>
      <c r="W157" s="465" t="s">
        <v>130</v>
      </c>
      <c r="X157" s="452" t="s">
        <v>254</v>
      </c>
      <c r="Y157" s="433"/>
      <c r="Z157" s="463" t="s">
        <v>130</v>
      </c>
      <c r="AA157" s="432" t="s">
        <v>255</v>
      </c>
      <c r="AB157" s="433"/>
      <c r="AC157" s="465" t="s">
        <v>130</v>
      </c>
      <c r="AD157" s="452" t="s">
        <v>256</v>
      </c>
      <c r="AE157" s="471"/>
    </row>
    <row r="158" spans="1:31" ht="12.95" customHeight="1" x14ac:dyDescent="0.25">
      <c r="A158" s="455"/>
      <c r="B158" s="456"/>
      <c r="C158" s="460"/>
      <c r="D158" s="462"/>
      <c r="E158" s="464"/>
      <c r="F158" s="452" t="s">
        <v>121</v>
      </c>
      <c r="G158" s="432"/>
      <c r="H158" s="464"/>
      <c r="I158" s="432" t="s">
        <v>122</v>
      </c>
      <c r="J158" s="433"/>
      <c r="K158" s="466"/>
      <c r="L158" s="452" t="s">
        <v>123</v>
      </c>
      <c r="M158" s="433"/>
      <c r="N158" s="464"/>
      <c r="O158" s="432" t="s">
        <v>124</v>
      </c>
      <c r="P158" s="433"/>
      <c r="Q158" s="466"/>
      <c r="R158" s="476" t="s">
        <v>125</v>
      </c>
      <c r="S158" s="477"/>
      <c r="T158" s="464"/>
      <c r="U158" s="469" t="s">
        <v>126</v>
      </c>
      <c r="V158" s="470"/>
      <c r="W158" s="466"/>
      <c r="X158" s="472" t="s">
        <v>127</v>
      </c>
      <c r="Y158" s="470"/>
      <c r="Z158" s="464"/>
      <c r="AA158" s="469" t="s">
        <v>128</v>
      </c>
      <c r="AB158" s="470"/>
      <c r="AC158" s="466"/>
      <c r="AD158" s="472" t="s">
        <v>129</v>
      </c>
      <c r="AE158" s="473"/>
    </row>
    <row r="159" spans="1:31" ht="12.95" customHeight="1" x14ac:dyDescent="0.25">
      <c r="A159" s="457"/>
      <c r="B159" s="458"/>
      <c r="C159" s="461"/>
      <c r="D159" s="462"/>
      <c r="E159" s="28" t="s">
        <v>131</v>
      </c>
      <c r="F159" s="27" t="s">
        <v>119</v>
      </c>
      <c r="G159" s="19" t="s">
        <v>120</v>
      </c>
      <c r="H159" s="28" t="s">
        <v>131</v>
      </c>
      <c r="I159" s="22" t="s">
        <v>119</v>
      </c>
      <c r="J159" s="7" t="s">
        <v>120</v>
      </c>
      <c r="K159" s="9" t="s">
        <v>131</v>
      </c>
      <c r="L159" s="27" t="s">
        <v>119</v>
      </c>
      <c r="M159" s="7" t="s">
        <v>120</v>
      </c>
      <c r="N159" s="28" t="s">
        <v>131</v>
      </c>
      <c r="O159" s="22" t="s">
        <v>119</v>
      </c>
      <c r="P159" s="7" t="s">
        <v>120</v>
      </c>
      <c r="Q159" s="19" t="s">
        <v>131</v>
      </c>
      <c r="R159" s="27" t="s">
        <v>119</v>
      </c>
      <c r="S159" s="7" t="s">
        <v>120</v>
      </c>
      <c r="T159" s="28" t="s">
        <v>131</v>
      </c>
      <c r="U159" s="22" t="s">
        <v>119</v>
      </c>
      <c r="V159" s="7" t="s">
        <v>120</v>
      </c>
      <c r="W159" s="19" t="s">
        <v>131</v>
      </c>
      <c r="X159" s="27" t="s">
        <v>119</v>
      </c>
      <c r="Y159" s="7" t="s">
        <v>120</v>
      </c>
      <c r="Z159" s="28" t="s">
        <v>131</v>
      </c>
      <c r="AA159" s="49" t="s">
        <v>119</v>
      </c>
      <c r="AB159" s="9" t="s">
        <v>120</v>
      </c>
      <c r="AC159" s="19" t="s">
        <v>131</v>
      </c>
      <c r="AD159" s="63" t="s">
        <v>222</v>
      </c>
      <c r="AE159" s="64" t="s">
        <v>120</v>
      </c>
    </row>
    <row r="160" spans="1:31" ht="18" customHeight="1" x14ac:dyDescent="0.25">
      <c r="A160" s="99">
        <v>32951</v>
      </c>
      <c r="B160" s="106" t="s">
        <v>28</v>
      </c>
      <c r="C160" s="159"/>
      <c r="D160" s="326">
        <f>SUM(G160,J160,M160,P160,S160,V160,Y160,AB160,AE160)</f>
        <v>0</v>
      </c>
      <c r="E160" s="328"/>
      <c r="F160" s="43"/>
      <c r="G160" s="51"/>
      <c r="H160" s="32"/>
      <c r="I160" s="24"/>
      <c r="J160" s="6"/>
      <c r="K160" s="171"/>
      <c r="L160" s="55"/>
      <c r="M160" s="6"/>
      <c r="N160" s="32"/>
      <c r="O160" s="24"/>
      <c r="P160" s="6"/>
      <c r="Q160" s="51"/>
      <c r="R160" s="55"/>
      <c r="S160" s="6"/>
      <c r="T160" s="32"/>
      <c r="U160" s="24"/>
      <c r="V160" s="6"/>
      <c r="W160" s="51"/>
      <c r="X160" s="55"/>
      <c r="Y160" s="6"/>
      <c r="Z160" s="32"/>
      <c r="AA160" s="24"/>
      <c r="AB160" s="6"/>
      <c r="AC160" s="51"/>
      <c r="AD160" s="55"/>
      <c r="AE160" s="32"/>
    </row>
    <row r="161" spans="1:31" ht="18" customHeight="1" x14ac:dyDescent="0.25">
      <c r="A161" s="99">
        <v>32952</v>
      </c>
      <c r="B161" s="106" t="s">
        <v>45</v>
      </c>
      <c r="C161" s="159"/>
      <c r="D161" s="326">
        <f t="shared" si="20"/>
        <v>250</v>
      </c>
      <c r="E161" s="328"/>
      <c r="F161" s="42"/>
      <c r="G161" s="51"/>
      <c r="H161" s="32"/>
      <c r="I161" s="24"/>
      <c r="J161" s="6"/>
      <c r="K161" s="171"/>
      <c r="L161" s="55"/>
      <c r="M161" s="6">
        <v>250</v>
      </c>
      <c r="N161" s="32"/>
      <c r="O161" s="24"/>
      <c r="P161" s="6"/>
      <c r="Q161" s="51"/>
      <c r="R161" s="55"/>
      <c r="S161" s="6"/>
      <c r="T161" s="32"/>
      <c r="U161" s="24"/>
      <c r="V161" s="6"/>
      <c r="W161" s="51"/>
      <c r="X161" s="55"/>
      <c r="Y161" s="6"/>
      <c r="Z161" s="32"/>
      <c r="AA161" s="24"/>
      <c r="AB161" s="6"/>
      <c r="AC161" s="51"/>
      <c r="AD161" s="55"/>
      <c r="AE161" s="32"/>
    </row>
    <row r="162" spans="1:31" ht="18" customHeight="1" x14ac:dyDescent="0.25">
      <c r="A162" s="99">
        <v>32953</v>
      </c>
      <c r="B162" s="106" t="s">
        <v>56</v>
      </c>
      <c r="C162" s="159"/>
      <c r="D162" s="326">
        <f t="shared" si="20"/>
        <v>90</v>
      </c>
      <c r="E162" s="328"/>
      <c r="F162" s="42"/>
      <c r="G162" s="51"/>
      <c r="H162" s="32"/>
      <c r="I162" s="24"/>
      <c r="J162" s="6"/>
      <c r="K162" s="171"/>
      <c r="L162" s="55"/>
      <c r="M162" s="6">
        <v>90</v>
      </c>
      <c r="N162" s="32"/>
      <c r="O162" s="24"/>
      <c r="P162" s="6"/>
      <c r="Q162" s="51"/>
      <c r="R162" s="55"/>
      <c r="S162" s="6"/>
      <c r="T162" s="32"/>
      <c r="U162" s="24"/>
      <c r="V162" s="6"/>
      <c r="W162" s="51"/>
      <c r="X162" s="55"/>
      <c r="Y162" s="6"/>
      <c r="Z162" s="32"/>
      <c r="AA162" s="24"/>
      <c r="AB162" s="6"/>
      <c r="AC162" s="51"/>
      <c r="AD162" s="55"/>
      <c r="AE162" s="32"/>
    </row>
    <row r="163" spans="1:31" ht="18" customHeight="1" x14ac:dyDescent="0.25">
      <c r="A163" s="99">
        <v>32955</v>
      </c>
      <c r="B163" s="106" t="s">
        <v>269</v>
      </c>
      <c r="C163" s="157"/>
      <c r="D163" s="326">
        <f t="shared" si="20"/>
        <v>26813.88</v>
      </c>
      <c r="E163" s="329"/>
      <c r="F163" s="33"/>
      <c r="G163" s="51"/>
      <c r="H163" s="32"/>
      <c r="I163" s="24"/>
      <c r="J163" s="6"/>
      <c r="K163" s="171"/>
      <c r="L163" s="55"/>
      <c r="M163" s="6"/>
      <c r="N163" s="32"/>
      <c r="O163" s="24"/>
      <c r="P163" s="6"/>
      <c r="Q163" s="51"/>
      <c r="R163" s="55"/>
      <c r="S163" s="6"/>
      <c r="T163" s="32"/>
      <c r="U163" s="24"/>
      <c r="V163" s="6">
        <v>26813.88</v>
      </c>
      <c r="W163" s="51"/>
      <c r="X163" s="55"/>
      <c r="Y163" s="6"/>
      <c r="Z163" s="32"/>
      <c r="AA163" s="24"/>
      <c r="AB163" s="6"/>
      <c r="AC163" s="51"/>
      <c r="AD163" s="55"/>
      <c r="AE163" s="32"/>
    </row>
    <row r="164" spans="1:31" ht="18" customHeight="1" x14ac:dyDescent="0.3">
      <c r="A164" s="103" t="s">
        <v>168</v>
      </c>
      <c r="B164" s="104"/>
      <c r="C164" s="153">
        <f>SUM(F164,I164,L164,O164,R164,U164,X164,AA164)</f>
        <v>421110.45</v>
      </c>
      <c r="D164" s="325">
        <f t="shared" si="20"/>
        <v>40098.9</v>
      </c>
      <c r="E164" s="389">
        <f>SUM(D164/C164)*100</f>
        <v>9.5221811759836399</v>
      </c>
      <c r="F164" s="367">
        <v>10000</v>
      </c>
      <c r="G164" s="50">
        <f>SUM(G165:G171)</f>
        <v>1996</v>
      </c>
      <c r="H164" s="389">
        <f>SUM(G164/F164)*100</f>
        <v>19.96</v>
      </c>
      <c r="I164" s="23">
        <v>10000</v>
      </c>
      <c r="J164" s="11">
        <f>SUM(J165:J173)</f>
        <v>60</v>
      </c>
      <c r="K164" s="172"/>
      <c r="L164" s="54">
        <v>400</v>
      </c>
      <c r="M164" s="11">
        <f t="shared" ref="M164:AE164" si="25">SUM(M165:M171)</f>
        <v>355.1</v>
      </c>
      <c r="N164" s="389">
        <f>SUM(M164/L164)*100</f>
        <v>88.775000000000006</v>
      </c>
      <c r="O164" s="23"/>
      <c r="P164" s="11">
        <f t="shared" si="25"/>
        <v>0</v>
      </c>
      <c r="Q164" s="30"/>
      <c r="R164" s="54">
        <v>5000</v>
      </c>
      <c r="S164" s="11">
        <f t="shared" si="25"/>
        <v>0</v>
      </c>
      <c r="T164" s="30">
        <f>SUM(S164/R164)</f>
        <v>0</v>
      </c>
      <c r="U164" s="23">
        <v>18915.46</v>
      </c>
      <c r="V164" s="11">
        <f t="shared" si="25"/>
        <v>0</v>
      </c>
      <c r="W164" s="30">
        <f>SUM(V164/U164)</f>
        <v>0</v>
      </c>
      <c r="X164" s="54">
        <v>343794.99</v>
      </c>
      <c r="Y164" s="11">
        <f>SUM(Y165:Y173)</f>
        <v>5024.7999999999993</v>
      </c>
      <c r="Z164" s="389">
        <f>SUM(Y164/X164)*100</f>
        <v>1.4615687098872499</v>
      </c>
      <c r="AA164" s="23">
        <v>33000</v>
      </c>
      <c r="AB164" s="11">
        <f>SUM(AB165:AB172)</f>
        <v>32663</v>
      </c>
      <c r="AC164" s="389">
        <f>SUM(AB164/AA164)*100</f>
        <v>98.978787878787884</v>
      </c>
      <c r="AD164" s="181"/>
      <c r="AE164" s="30">
        <f t="shared" si="25"/>
        <v>0</v>
      </c>
    </row>
    <row r="165" spans="1:31" ht="18" customHeight="1" x14ac:dyDescent="0.25">
      <c r="A165" s="103">
        <v>329913</v>
      </c>
      <c r="B165" s="106" t="s">
        <v>55</v>
      </c>
      <c r="C165" s="159"/>
      <c r="D165" s="326">
        <f t="shared" si="20"/>
        <v>140.4</v>
      </c>
      <c r="E165" s="328"/>
      <c r="F165" s="33"/>
      <c r="G165" s="52"/>
      <c r="H165" s="36"/>
      <c r="I165" s="25"/>
      <c r="J165" s="12"/>
      <c r="K165" s="173"/>
      <c r="L165" s="56"/>
      <c r="M165" s="12"/>
      <c r="N165" s="36"/>
      <c r="O165" s="25"/>
      <c r="P165" s="12"/>
      <c r="Q165" s="52"/>
      <c r="R165" s="56"/>
      <c r="S165" s="12"/>
      <c r="T165" s="36"/>
      <c r="U165" s="25"/>
      <c r="V165" s="12"/>
      <c r="W165" s="52"/>
      <c r="X165" s="56"/>
      <c r="Y165" s="12">
        <v>140.4</v>
      </c>
      <c r="Z165" s="36"/>
      <c r="AA165" s="25"/>
      <c r="AB165" s="12"/>
      <c r="AC165" s="52"/>
      <c r="AD165" s="56"/>
      <c r="AE165" s="36"/>
    </row>
    <row r="166" spans="1:31" ht="18" customHeight="1" x14ac:dyDescent="0.25">
      <c r="A166" s="103">
        <v>32991</v>
      </c>
      <c r="B166" s="106" t="s">
        <v>57</v>
      </c>
      <c r="C166" s="159"/>
      <c r="D166" s="326">
        <f t="shared" si="20"/>
        <v>100</v>
      </c>
      <c r="E166" s="328"/>
      <c r="F166" s="33"/>
      <c r="G166" s="52"/>
      <c r="H166" s="36"/>
      <c r="I166" s="25"/>
      <c r="J166" s="12"/>
      <c r="K166" s="173"/>
      <c r="L166" s="56"/>
      <c r="M166" s="12">
        <v>100</v>
      </c>
      <c r="N166" s="36"/>
      <c r="O166" s="25"/>
      <c r="P166" s="12"/>
      <c r="Q166" s="52"/>
      <c r="R166" s="56"/>
      <c r="S166" s="12"/>
      <c r="T166" s="36"/>
      <c r="U166" s="25"/>
      <c r="V166" s="12"/>
      <c r="W166" s="52"/>
      <c r="X166" s="56"/>
      <c r="Y166" s="12"/>
      <c r="Z166" s="36"/>
      <c r="AA166" s="25"/>
      <c r="AB166" s="12"/>
      <c r="AC166" s="52"/>
      <c r="AD166" s="56"/>
      <c r="AE166" s="36"/>
    </row>
    <row r="167" spans="1:31" ht="18" customHeight="1" x14ac:dyDescent="0.25">
      <c r="A167" s="103">
        <v>32999</v>
      </c>
      <c r="B167" s="106" t="s">
        <v>46</v>
      </c>
      <c r="C167" s="159"/>
      <c r="D167" s="326">
        <f t="shared" si="20"/>
        <v>0</v>
      </c>
      <c r="E167" s="328"/>
      <c r="F167" s="33"/>
      <c r="G167" s="52"/>
      <c r="H167" s="36"/>
      <c r="I167" s="25"/>
      <c r="J167" s="12"/>
      <c r="K167" s="173"/>
      <c r="L167" s="56"/>
      <c r="M167" s="12"/>
      <c r="N167" s="36"/>
      <c r="O167" s="25"/>
      <c r="P167" s="12"/>
      <c r="Q167" s="52"/>
      <c r="R167" s="56"/>
      <c r="S167" s="12"/>
      <c r="T167" s="36"/>
      <c r="U167" s="25"/>
      <c r="V167" s="370"/>
      <c r="W167" s="52"/>
      <c r="X167" s="56"/>
      <c r="Y167" s="12"/>
      <c r="Z167" s="36"/>
      <c r="AA167" s="25"/>
      <c r="AB167" s="12"/>
      <c r="AC167" s="52"/>
      <c r="AD167" s="56"/>
      <c r="AE167" s="36"/>
    </row>
    <row r="168" spans="1:31" ht="18" customHeight="1" x14ac:dyDescent="0.25">
      <c r="A168" s="103">
        <v>329990</v>
      </c>
      <c r="B168" s="106" t="s">
        <v>35</v>
      </c>
      <c r="C168" s="159"/>
      <c r="D168" s="326">
        <f t="shared" si="20"/>
        <v>2251.1</v>
      </c>
      <c r="E168" s="328"/>
      <c r="F168" s="136"/>
      <c r="G168" s="52">
        <v>1996</v>
      </c>
      <c r="H168" s="36"/>
      <c r="I168" s="25"/>
      <c r="J168" s="12"/>
      <c r="K168" s="173"/>
      <c r="L168" s="56"/>
      <c r="M168" s="12">
        <v>255.1</v>
      </c>
      <c r="N168" s="36"/>
      <c r="O168" s="25"/>
      <c r="P168" s="12"/>
      <c r="Q168" s="52"/>
      <c r="R168" s="56"/>
      <c r="S168" s="12"/>
      <c r="T168" s="36"/>
      <c r="U168" s="25"/>
      <c r="V168" s="12"/>
      <c r="W168" s="52"/>
      <c r="X168" s="56"/>
      <c r="Y168" s="12"/>
      <c r="Z168" s="36"/>
      <c r="AA168" s="25"/>
      <c r="AB168" s="12"/>
      <c r="AC168" s="52"/>
      <c r="AD168" s="56"/>
      <c r="AE168" s="36"/>
    </row>
    <row r="169" spans="1:31" ht="18" customHeight="1" x14ac:dyDescent="0.25">
      <c r="A169" s="103">
        <v>329991</v>
      </c>
      <c r="B169" s="106" t="s">
        <v>67</v>
      </c>
      <c r="C169" s="159"/>
      <c r="D169" s="326">
        <f t="shared" si="20"/>
        <v>15550</v>
      </c>
      <c r="E169" s="328"/>
      <c r="F169" s="33"/>
      <c r="G169" s="52"/>
      <c r="H169" s="36"/>
      <c r="I169" s="25"/>
      <c r="J169" s="12"/>
      <c r="K169" s="173"/>
      <c r="L169" s="56"/>
      <c r="M169" s="12"/>
      <c r="N169" s="36"/>
      <c r="O169" s="25"/>
      <c r="P169" s="12"/>
      <c r="Q169" s="52"/>
      <c r="R169" s="56"/>
      <c r="S169" s="12"/>
      <c r="T169" s="36"/>
      <c r="U169" s="25"/>
      <c r="V169" s="12"/>
      <c r="W169" s="52"/>
      <c r="X169" s="56"/>
      <c r="Y169" s="12"/>
      <c r="Z169" s="36"/>
      <c r="AA169" s="25"/>
      <c r="AB169" s="12">
        <v>15550</v>
      </c>
      <c r="AC169" s="52"/>
      <c r="AD169" s="56"/>
      <c r="AE169" s="36"/>
    </row>
    <row r="170" spans="1:31" ht="18" customHeight="1" x14ac:dyDescent="0.25">
      <c r="A170" s="103">
        <v>329992</v>
      </c>
      <c r="B170" s="106" t="s">
        <v>68</v>
      </c>
      <c r="C170" s="159"/>
      <c r="D170" s="326">
        <f t="shared" si="20"/>
        <v>10066.540000000001</v>
      </c>
      <c r="E170" s="328"/>
      <c r="F170" s="33"/>
      <c r="G170" s="52"/>
      <c r="H170" s="36"/>
      <c r="I170" s="25"/>
      <c r="J170" s="12"/>
      <c r="K170" s="173"/>
      <c r="L170" s="56"/>
      <c r="M170" s="12"/>
      <c r="N170" s="36"/>
      <c r="O170" s="25"/>
      <c r="P170" s="12"/>
      <c r="Q170" s="52"/>
      <c r="R170" s="56"/>
      <c r="S170" s="12"/>
      <c r="T170" s="36"/>
      <c r="U170" s="25"/>
      <c r="V170" s="12"/>
      <c r="W170" s="52"/>
      <c r="X170" s="56"/>
      <c r="Y170" s="12">
        <v>113.54</v>
      </c>
      <c r="Z170" s="36"/>
      <c r="AA170" s="25"/>
      <c r="AB170" s="12">
        <v>9953</v>
      </c>
      <c r="AC170" s="52"/>
      <c r="AD170" s="56"/>
      <c r="AE170" s="36"/>
    </row>
    <row r="171" spans="1:31" ht="18" customHeight="1" x14ac:dyDescent="0.25">
      <c r="A171" s="103">
        <v>329993</v>
      </c>
      <c r="B171" s="106" t="s">
        <v>37</v>
      </c>
      <c r="C171" s="159"/>
      <c r="D171" s="326">
        <f t="shared" si="20"/>
        <v>4770.8599999999997</v>
      </c>
      <c r="E171" s="329"/>
      <c r="F171" s="33"/>
      <c r="G171" s="51"/>
      <c r="H171" s="32"/>
      <c r="I171" s="24"/>
      <c r="J171" s="6"/>
      <c r="K171" s="171"/>
      <c r="L171" s="55"/>
      <c r="M171" s="6"/>
      <c r="N171" s="32"/>
      <c r="O171" s="24"/>
      <c r="P171" s="6"/>
      <c r="Q171" s="51"/>
      <c r="R171" s="55"/>
      <c r="S171" s="6"/>
      <c r="T171" s="32"/>
      <c r="U171" s="24"/>
      <c r="V171" s="6"/>
      <c r="W171" s="51"/>
      <c r="X171" s="55"/>
      <c r="Y171" s="6">
        <v>4770.8599999999997</v>
      </c>
      <c r="Z171" s="32"/>
      <c r="AA171" s="24"/>
      <c r="AB171" s="6"/>
      <c r="AC171" s="51"/>
      <c r="AD171" s="55"/>
      <c r="AE171" s="32"/>
    </row>
    <row r="172" spans="1:31" ht="18" customHeight="1" x14ac:dyDescent="0.25">
      <c r="A172" s="351">
        <v>329994</v>
      </c>
      <c r="B172" s="352" t="s">
        <v>228</v>
      </c>
      <c r="C172" s="159"/>
      <c r="D172" s="326">
        <f t="shared" si="20"/>
        <v>7220</v>
      </c>
      <c r="E172" s="328"/>
      <c r="F172" s="353"/>
      <c r="G172" s="6"/>
      <c r="H172" s="53"/>
      <c r="I172" s="354"/>
      <c r="J172" s="6">
        <v>60</v>
      </c>
      <c r="K172" s="355"/>
      <c r="L172" s="356"/>
      <c r="M172" s="6"/>
      <c r="N172" s="53"/>
      <c r="O172" s="354"/>
      <c r="P172" s="6"/>
      <c r="Q172" s="357"/>
      <c r="R172" s="356"/>
      <c r="S172" s="6"/>
      <c r="T172" s="53"/>
      <c r="U172" s="354"/>
      <c r="V172" s="6"/>
      <c r="W172" s="357"/>
      <c r="X172" s="356"/>
      <c r="Y172" s="6"/>
      <c r="Z172" s="53"/>
      <c r="AA172" s="354"/>
      <c r="AB172" s="6">
        <v>7160</v>
      </c>
      <c r="AC172" s="357"/>
      <c r="AD172" s="356"/>
      <c r="AE172" s="32"/>
    </row>
    <row r="173" spans="1:31" ht="18" customHeight="1" x14ac:dyDescent="0.25">
      <c r="A173" s="351">
        <v>329995</v>
      </c>
      <c r="B173" s="352" t="s">
        <v>238</v>
      </c>
      <c r="C173" s="159"/>
      <c r="D173" s="326">
        <f t="shared" si="20"/>
        <v>0</v>
      </c>
      <c r="E173" s="328"/>
      <c r="F173" s="353"/>
      <c r="G173" s="6"/>
      <c r="H173" s="53"/>
      <c r="I173" s="354"/>
      <c r="J173" s="6"/>
      <c r="K173" s="355"/>
      <c r="L173" s="356"/>
      <c r="M173" s="6"/>
      <c r="N173" s="53"/>
      <c r="O173" s="354"/>
      <c r="P173" s="6"/>
      <c r="Q173" s="357"/>
      <c r="R173" s="356"/>
      <c r="S173" s="6"/>
      <c r="T173" s="53"/>
      <c r="U173" s="354"/>
      <c r="V173" s="6"/>
      <c r="W173" s="357"/>
      <c r="X173" s="356"/>
      <c r="Y173" s="361"/>
      <c r="Z173" s="53"/>
      <c r="AA173" s="354"/>
      <c r="AB173" s="6"/>
      <c r="AC173" s="357"/>
      <c r="AD173" s="356"/>
      <c r="AE173" s="32"/>
    </row>
    <row r="174" spans="1:31" ht="18" customHeight="1" x14ac:dyDescent="0.3">
      <c r="A174" s="103" t="s">
        <v>169</v>
      </c>
      <c r="B174" s="104"/>
      <c r="C174" s="114">
        <f>SUM(F174,I174,L174,O174,R174,U174,X174,AA174)</f>
        <v>14440.57</v>
      </c>
      <c r="D174" s="335">
        <f t="shared" ref="D174:D194" si="26">SUM(G174,J174,M174,P174,S174,V174,Y174,AB174,AE174)</f>
        <v>6624.23</v>
      </c>
      <c r="E174" s="389">
        <f>SUM(D174/C174)*100</f>
        <v>45.872358224086717</v>
      </c>
      <c r="F174" s="40"/>
      <c r="G174" s="50">
        <v>1000</v>
      </c>
      <c r="H174" s="30"/>
      <c r="I174" s="23">
        <v>9940.57</v>
      </c>
      <c r="J174" s="11">
        <v>1000</v>
      </c>
      <c r="K174" s="170">
        <f>SUM(J174/I174)*100</f>
        <v>10.059785304062041</v>
      </c>
      <c r="L174" s="54">
        <v>4500</v>
      </c>
      <c r="M174" s="11">
        <v>4624.2299999999996</v>
      </c>
      <c r="N174" s="389">
        <f>SUM(M174/L174)*100</f>
        <v>102.76066666666665</v>
      </c>
      <c r="O174" s="23"/>
      <c r="P174" s="11"/>
      <c r="Q174" s="50"/>
      <c r="R174" s="54"/>
      <c r="S174" s="11"/>
      <c r="T174" s="30"/>
      <c r="U174" s="23"/>
      <c r="V174" s="11"/>
      <c r="W174" s="50"/>
      <c r="X174" s="54"/>
      <c r="Y174" s="11"/>
      <c r="Z174" s="30"/>
      <c r="AA174" s="23"/>
      <c r="AB174" s="11"/>
      <c r="AC174" s="50"/>
      <c r="AD174" s="54"/>
      <c r="AE174" s="30"/>
    </row>
    <row r="175" spans="1:31" ht="18" customHeight="1" x14ac:dyDescent="0.25">
      <c r="A175" s="103">
        <v>343112</v>
      </c>
      <c r="B175" s="397" t="s">
        <v>257</v>
      </c>
      <c r="C175" s="114"/>
      <c r="D175" s="335">
        <f t="shared" si="26"/>
        <v>0</v>
      </c>
      <c r="E175" s="327"/>
      <c r="F175" s="40"/>
      <c r="G175" s="50"/>
      <c r="H175" s="30"/>
      <c r="I175" s="23"/>
      <c r="J175" s="11"/>
      <c r="K175" s="124"/>
      <c r="L175" s="54"/>
      <c r="M175" s="11"/>
      <c r="N175" s="30"/>
      <c r="O175" s="23"/>
      <c r="P175" s="11"/>
      <c r="Q175" s="50"/>
      <c r="R175" s="54"/>
      <c r="S175" s="11"/>
      <c r="T175" s="30"/>
      <c r="U175" s="23"/>
      <c r="V175" s="11"/>
      <c r="W175" s="50"/>
      <c r="X175" s="54"/>
      <c r="Y175" s="11"/>
      <c r="Z175" s="30"/>
      <c r="AA175" s="23"/>
      <c r="AB175" s="11"/>
      <c r="AC175" s="50"/>
      <c r="AD175" s="54"/>
      <c r="AE175" s="30"/>
    </row>
    <row r="176" spans="1:31" ht="18" customHeight="1" x14ac:dyDescent="0.3">
      <c r="A176" s="103" t="s">
        <v>170</v>
      </c>
      <c r="B176" s="104"/>
      <c r="C176" s="114">
        <f>SUM(F176,I176,L176,O176,R176,U176,X176,AA176)</f>
        <v>0</v>
      </c>
      <c r="D176" s="335">
        <f t="shared" si="26"/>
        <v>0</v>
      </c>
      <c r="E176" s="327"/>
      <c r="F176" s="44"/>
      <c r="G176" s="51"/>
      <c r="H176" s="32"/>
      <c r="I176" s="24"/>
      <c r="J176" s="6"/>
      <c r="K176" s="171"/>
      <c r="L176" s="55"/>
      <c r="M176" s="6"/>
      <c r="N176" s="32"/>
      <c r="O176" s="24"/>
      <c r="P176" s="6"/>
      <c r="Q176" s="51"/>
      <c r="R176" s="55"/>
      <c r="S176" s="6"/>
      <c r="T176" s="32"/>
      <c r="U176" s="24"/>
      <c r="V176" s="6"/>
      <c r="W176" s="51"/>
      <c r="X176" s="55"/>
      <c r="Y176" s="6"/>
      <c r="Z176" s="32"/>
      <c r="AA176" s="24"/>
      <c r="AB176" s="6"/>
      <c r="AC176" s="51"/>
      <c r="AD176" s="55"/>
      <c r="AE176" s="32"/>
    </row>
    <row r="177" spans="1:31" ht="18" customHeight="1" x14ac:dyDescent="0.3">
      <c r="A177" s="103" t="s">
        <v>263</v>
      </c>
      <c r="B177" s="104"/>
      <c r="C177" s="114">
        <f>SUM(F177,I177,L177,O177,R177,U177,X177,AA177)</f>
        <v>100</v>
      </c>
      <c r="D177" s="335">
        <f t="shared" si="26"/>
        <v>80</v>
      </c>
      <c r="E177" s="389">
        <f>SUM(D177/C177)*100</f>
        <v>80</v>
      </c>
      <c r="F177" s="83"/>
      <c r="G177" s="78"/>
      <c r="H177" s="79"/>
      <c r="I177" s="80"/>
      <c r="J177" s="81"/>
      <c r="K177" s="175"/>
      <c r="L177" s="82">
        <v>100</v>
      </c>
      <c r="M177" s="81">
        <v>80</v>
      </c>
      <c r="N177" s="364">
        <f>M177/L177*100</f>
        <v>80</v>
      </c>
      <c r="O177" s="80"/>
      <c r="P177" s="81"/>
      <c r="Q177" s="78"/>
      <c r="R177" s="82"/>
      <c r="S177" s="81"/>
      <c r="T177" s="79"/>
      <c r="U177" s="80"/>
      <c r="V177" s="81"/>
      <c r="W177" s="78"/>
      <c r="X177" s="82"/>
      <c r="Y177" s="81"/>
      <c r="Z177" s="79"/>
      <c r="AA177" s="80"/>
      <c r="AB177" s="81"/>
      <c r="AC177" s="78"/>
      <c r="AD177" s="82"/>
      <c r="AE177" s="79"/>
    </row>
    <row r="178" spans="1:31" ht="18" customHeight="1" x14ac:dyDescent="0.25">
      <c r="A178" s="103">
        <v>41231</v>
      </c>
      <c r="B178" s="349" t="s">
        <v>266</v>
      </c>
      <c r="C178" s="114">
        <f>SUM(F178,I178,L178,O178,R178,U178,X178,AA178)</f>
        <v>15000</v>
      </c>
      <c r="D178" s="335">
        <f t="shared" ref="D178" si="27">SUM(G178,J178,M178,P178,S178,V178,Y178,AB178,AE178)</f>
        <v>13414</v>
      </c>
      <c r="E178" s="414"/>
      <c r="F178" s="415"/>
      <c r="G178" s="78"/>
      <c r="H178" s="79"/>
      <c r="I178" s="80"/>
      <c r="J178" s="81"/>
      <c r="K178" s="175"/>
      <c r="L178" s="82"/>
      <c r="M178" s="81"/>
      <c r="N178" s="364"/>
      <c r="O178" s="80"/>
      <c r="P178" s="81"/>
      <c r="Q178" s="78"/>
      <c r="R178" s="82">
        <v>12500</v>
      </c>
      <c r="S178" s="81">
        <v>12500</v>
      </c>
      <c r="T178" s="79"/>
      <c r="U178" s="80">
        <v>2500</v>
      </c>
      <c r="V178" s="81">
        <v>914</v>
      </c>
      <c r="W178" s="78"/>
      <c r="X178" s="82"/>
      <c r="Y178" s="81"/>
      <c r="Z178" s="79"/>
      <c r="AA178" s="80"/>
      <c r="AB178" s="81"/>
      <c r="AC178" s="78"/>
      <c r="AD178" s="82"/>
      <c r="AE178" s="79"/>
    </row>
    <row r="179" spans="1:31" ht="18" customHeight="1" x14ac:dyDescent="0.25">
      <c r="A179" s="103">
        <v>4212</v>
      </c>
      <c r="B179" s="349" t="s">
        <v>226</v>
      </c>
      <c r="C179" s="114"/>
      <c r="D179" s="335">
        <f t="shared" si="26"/>
        <v>115230.39</v>
      </c>
      <c r="E179" s="331"/>
      <c r="F179" s="368">
        <v>5000</v>
      </c>
      <c r="G179" s="78"/>
      <c r="H179" s="389">
        <f>SUM(G179/F179)*100</f>
        <v>0</v>
      </c>
      <c r="I179" s="80"/>
      <c r="J179" s="81"/>
      <c r="K179" s="175"/>
      <c r="L179" s="82"/>
      <c r="M179" s="81"/>
      <c r="N179" s="30"/>
      <c r="O179" s="80">
        <v>145000</v>
      </c>
      <c r="P179" s="81">
        <v>115230.39</v>
      </c>
      <c r="Q179" s="78"/>
      <c r="R179" s="82"/>
      <c r="S179" s="81"/>
      <c r="T179" s="79"/>
      <c r="U179" s="80"/>
      <c r="V179" s="81"/>
      <c r="W179" s="78"/>
      <c r="X179" s="82"/>
      <c r="Y179" s="81"/>
      <c r="Z179" s="79"/>
      <c r="AA179" s="80"/>
      <c r="AB179" s="81"/>
      <c r="AC179" s="78"/>
      <c r="AD179" s="82"/>
      <c r="AE179" s="79"/>
    </row>
    <row r="180" spans="1:31" ht="18" customHeight="1" x14ac:dyDescent="0.3">
      <c r="A180" s="103" t="s">
        <v>171</v>
      </c>
      <c r="B180" s="104"/>
      <c r="C180" s="153">
        <f>SUM(F180,I180,L180,O180,R180,U180,X180,AA180)</f>
        <v>281871.39</v>
      </c>
      <c r="D180" s="335">
        <f t="shared" si="26"/>
        <v>147499.69</v>
      </c>
      <c r="E180" s="389">
        <f>SUM(D180/C180)*100</f>
        <v>52.328719846310044</v>
      </c>
      <c r="F180" s="401">
        <v>40000</v>
      </c>
      <c r="G180" s="50">
        <f>SUM(G181:G188)</f>
        <v>42565.95</v>
      </c>
      <c r="H180" s="389">
        <f>SUM(G180/F180)*100</f>
        <v>106.41487499999999</v>
      </c>
      <c r="I180" s="23">
        <v>90000</v>
      </c>
      <c r="J180" s="11">
        <f t="shared" ref="J180:AE180" si="28">SUM(J181:J188)</f>
        <v>1909.15</v>
      </c>
      <c r="K180" s="389">
        <f>SUM(J180/I180)*100</f>
        <v>2.1212777777777778</v>
      </c>
      <c r="L180" s="54"/>
      <c r="M180" s="11">
        <f>SUM(M181:M188)</f>
        <v>58340.05</v>
      </c>
      <c r="N180" s="389" t="e">
        <f>SUM(M180/L180)*100</f>
        <v>#DIV/0!</v>
      </c>
      <c r="O180" s="23">
        <v>100000</v>
      </c>
      <c r="P180" s="11">
        <f t="shared" si="28"/>
        <v>0</v>
      </c>
      <c r="Q180" s="30">
        <f>SUM(P180/O180)</f>
        <v>0</v>
      </c>
      <c r="R180" s="54">
        <v>5000</v>
      </c>
      <c r="S180" s="11">
        <f t="shared" si="28"/>
        <v>0</v>
      </c>
      <c r="T180" s="389">
        <f>SUM(S180/R180)*100</f>
        <v>0</v>
      </c>
      <c r="U180" s="23">
        <v>46871.39</v>
      </c>
      <c r="V180" s="11">
        <f>SUM(V181:V188)</f>
        <v>37984.54</v>
      </c>
      <c r="W180" s="50"/>
      <c r="X180" s="54"/>
      <c r="Y180" s="11">
        <f t="shared" si="28"/>
        <v>0</v>
      </c>
      <c r="Z180" s="30"/>
      <c r="AA180" s="23"/>
      <c r="AB180" s="11">
        <f t="shared" si="28"/>
        <v>0</v>
      </c>
      <c r="AC180" s="50"/>
      <c r="AD180" s="181"/>
      <c r="AE180" s="30">
        <f t="shared" si="28"/>
        <v>6700</v>
      </c>
    </row>
    <row r="181" spans="1:31" ht="18" customHeight="1" x14ac:dyDescent="0.25">
      <c r="A181" s="99">
        <v>42211</v>
      </c>
      <c r="B181" s="106" t="s">
        <v>58</v>
      </c>
      <c r="C181" s="161"/>
      <c r="D181" s="336">
        <f t="shared" si="26"/>
        <v>39155</v>
      </c>
      <c r="E181" s="332"/>
      <c r="F181" s="43"/>
      <c r="G181" s="51">
        <v>33983.19</v>
      </c>
      <c r="H181" s="32"/>
      <c r="I181" s="24"/>
      <c r="J181" s="6">
        <v>439.97</v>
      </c>
      <c r="K181" s="171"/>
      <c r="L181" s="55"/>
      <c r="M181" s="6">
        <v>4731.84</v>
      </c>
      <c r="N181" s="32"/>
      <c r="O181" s="24"/>
      <c r="P181" s="6"/>
      <c r="Q181" s="51"/>
      <c r="R181" s="55"/>
      <c r="S181" s="6"/>
      <c r="T181" s="32"/>
      <c r="U181" s="24"/>
      <c r="V181" s="6"/>
      <c r="W181" s="51"/>
      <c r="X181" s="55"/>
      <c r="Y181" s="6"/>
      <c r="Z181" s="32"/>
      <c r="AA181" s="24"/>
      <c r="AB181" s="6"/>
      <c r="AC181" s="51"/>
      <c r="AD181" s="55"/>
      <c r="AE181" s="32"/>
    </row>
    <row r="182" spans="1:31" ht="18" customHeight="1" x14ac:dyDescent="0.25">
      <c r="A182" s="99">
        <v>42212</v>
      </c>
      <c r="B182" s="106" t="s">
        <v>29</v>
      </c>
      <c r="C182" s="161"/>
      <c r="D182" s="336">
        <f t="shared" si="26"/>
        <v>13250</v>
      </c>
      <c r="E182" s="332"/>
      <c r="F182" s="42"/>
      <c r="G182" s="51"/>
      <c r="H182" s="32"/>
      <c r="I182" s="24"/>
      <c r="J182" s="6">
        <v>1469.18</v>
      </c>
      <c r="K182" s="171"/>
      <c r="L182" s="55"/>
      <c r="M182" s="6">
        <v>11780.82</v>
      </c>
      <c r="N182" s="32"/>
      <c r="O182" s="24"/>
      <c r="P182" s="6"/>
      <c r="Q182" s="51"/>
      <c r="R182" s="55"/>
      <c r="S182" s="6"/>
      <c r="T182" s="32"/>
      <c r="U182" s="24"/>
      <c r="V182" s="6"/>
      <c r="W182" s="51"/>
      <c r="X182" s="55"/>
      <c r="Y182" s="6"/>
      <c r="Z182" s="32"/>
      <c r="AA182" s="24"/>
      <c r="AB182" s="6"/>
      <c r="AC182" s="51"/>
      <c r="AD182" s="55"/>
      <c r="AE182" s="32"/>
    </row>
    <row r="183" spans="1:31" ht="18" customHeight="1" x14ac:dyDescent="0.25">
      <c r="A183" s="99">
        <v>42219</v>
      </c>
      <c r="B183" s="106" t="s">
        <v>70</v>
      </c>
      <c r="C183" s="161"/>
      <c r="D183" s="336">
        <f t="shared" si="26"/>
        <v>0</v>
      </c>
      <c r="E183" s="332"/>
      <c r="F183" s="42"/>
      <c r="G183" s="51"/>
      <c r="H183" s="32"/>
      <c r="I183" s="24"/>
      <c r="J183" s="6"/>
      <c r="K183" s="171"/>
      <c r="L183" s="55"/>
      <c r="M183" s="6"/>
      <c r="N183" s="32"/>
      <c r="O183" s="24"/>
      <c r="P183" s="6"/>
      <c r="Q183" s="51"/>
      <c r="R183" s="55"/>
      <c r="S183" s="6"/>
      <c r="T183" s="32"/>
      <c r="U183" s="24"/>
      <c r="V183" s="6"/>
      <c r="W183" s="51"/>
      <c r="X183" s="55"/>
      <c r="Y183" s="6"/>
      <c r="Z183" s="32"/>
      <c r="AA183" s="24"/>
      <c r="AB183" s="6"/>
      <c r="AC183" s="51"/>
      <c r="AD183" s="55"/>
      <c r="AE183" s="32"/>
    </row>
    <row r="184" spans="1:31" ht="18" customHeight="1" x14ac:dyDescent="0.25">
      <c r="A184" s="99">
        <v>42231</v>
      </c>
      <c r="B184" s="106" t="s">
        <v>49</v>
      </c>
      <c r="C184" s="161"/>
      <c r="D184" s="336">
        <f t="shared" si="26"/>
        <v>0</v>
      </c>
      <c r="E184" s="332"/>
      <c r="F184" s="42"/>
      <c r="G184" s="51"/>
      <c r="H184" s="32"/>
      <c r="I184" s="24"/>
      <c r="J184" s="6"/>
      <c r="K184" s="171"/>
      <c r="L184" s="55"/>
      <c r="M184" s="6"/>
      <c r="N184" s="32"/>
      <c r="O184" s="24"/>
      <c r="P184" s="6"/>
      <c r="Q184" s="51"/>
      <c r="R184" s="55"/>
      <c r="S184" s="6"/>
      <c r="T184" s="32"/>
      <c r="U184" s="24"/>
      <c r="V184" s="6"/>
      <c r="W184" s="51"/>
      <c r="X184" s="55"/>
      <c r="Y184" s="6"/>
      <c r="Z184" s="32"/>
      <c r="AA184" s="24"/>
      <c r="AB184" s="6"/>
      <c r="AC184" s="51"/>
      <c r="AD184" s="55"/>
      <c r="AE184" s="32"/>
    </row>
    <row r="185" spans="1:31" ht="18" customHeight="1" x14ac:dyDescent="0.25">
      <c r="A185" s="99">
        <v>42233</v>
      </c>
      <c r="B185" s="106" t="s">
        <v>30</v>
      </c>
      <c r="C185" s="161"/>
      <c r="D185" s="336">
        <f t="shared" si="26"/>
        <v>674.88</v>
      </c>
      <c r="E185" s="332"/>
      <c r="F185" s="42"/>
      <c r="G185" s="51"/>
      <c r="H185" s="32"/>
      <c r="I185" s="24"/>
      <c r="J185" s="6"/>
      <c r="K185" s="171"/>
      <c r="L185" s="55"/>
      <c r="M185" s="6">
        <v>674.88</v>
      </c>
      <c r="N185" s="32"/>
      <c r="O185" s="24"/>
      <c r="P185" s="6"/>
      <c r="Q185" s="51"/>
      <c r="R185" s="55"/>
      <c r="S185" s="6"/>
      <c r="T185" s="32"/>
      <c r="U185" s="24"/>
      <c r="V185" s="6"/>
      <c r="W185" s="51"/>
      <c r="X185" s="55"/>
      <c r="Y185" s="6"/>
      <c r="Z185" s="32"/>
      <c r="AA185" s="24"/>
      <c r="AB185" s="6"/>
      <c r="AC185" s="51"/>
      <c r="AD185" s="55"/>
      <c r="AE185" s="32"/>
    </row>
    <row r="186" spans="1:31" ht="18" customHeight="1" x14ac:dyDescent="0.25">
      <c r="A186" s="99">
        <v>42239</v>
      </c>
      <c r="B186" s="106" t="s">
        <v>113</v>
      </c>
      <c r="C186" s="161"/>
      <c r="D186" s="336">
        <f t="shared" si="26"/>
        <v>0</v>
      </c>
      <c r="E186" s="332"/>
      <c r="F186" s="42"/>
      <c r="G186" s="51"/>
      <c r="H186" s="32"/>
      <c r="I186" s="24"/>
      <c r="J186" s="6"/>
      <c r="K186" s="171"/>
      <c r="L186" s="55"/>
      <c r="M186" s="6"/>
      <c r="N186" s="32"/>
      <c r="O186" s="24"/>
      <c r="P186" s="6"/>
      <c r="Q186" s="51"/>
      <c r="R186" s="55"/>
      <c r="S186" s="6"/>
      <c r="T186" s="32"/>
      <c r="U186" s="24"/>
      <c r="V186" s="6"/>
      <c r="W186" s="51"/>
      <c r="X186" s="55"/>
      <c r="Y186" s="6"/>
      <c r="Z186" s="32"/>
      <c r="AA186" s="24"/>
      <c r="AB186" s="6"/>
      <c r="AC186" s="51"/>
      <c r="AD186" s="55"/>
      <c r="AE186" s="32"/>
    </row>
    <row r="187" spans="1:31" ht="18" customHeight="1" x14ac:dyDescent="0.25">
      <c r="A187" s="99">
        <v>42271</v>
      </c>
      <c r="B187" s="106" t="s">
        <v>31</v>
      </c>
      <c r="C187" s="161"/>
      <c r="D187" s="336">
        <f t="shared" si="26"/>
        <v>25262.92</v>
      </c>
      <c r="E187" s="332"/>
      <c r="F187" s="42"/>
      <c r="G187" s="51">
        <v>8034.81</v>
      </c>
      <c r="H187" s="32"/>
      <c r="I187" s="24"/>
      <c r="J187" s="6"/>
      <c r="K187" s="171"/>
      <c r="L187" s="55"/>
      <c r="M187" s="6">
        <v>4268.7</v>
      </c>
      <c r="N187" s="32"/>
      <c r="O187" s="24"/>
      <c r="P187" s="6"/>
      <c r="Q187" s="51"/>
      <c r="R187" s="55"/>
      <c r="S187" s="6"/>
      <c r="T187" s="32"/>
      <c r="U187" s="24"/>
      <c r="V187" s="6">
        <v>12959.41</v>
      </c>
      <c r="W187" s="51"/>
      <c r="X187" s="55"/>
      <c r="Y187" s="6"/>
      <c r="Z187" s="32"/>
      <c r="AA187" s="24"/>
      <c r="AB187" s="6"/>
      <c r="AC187" s="51"/>
      <c r="AD187" s="55"/>
      <c r="AE187" s="32"/>
    </row>
    <row r="188" spans="1:31" ht="18" customHeight="1" x14ac:dyDescent="0.25">
      <c r="A188" s="99">
        <v>42273</v>
      </c>
      <c r="B188" s="106" t="s">
        <v>32</v>
      </c>
      <c r="C188" s="162"/>
      <c r="D188" s="336">
        <f t="shared" si="26"/>
        <v>69156.89</v>
      </c>
      <c r="E188" s="333"/>
      <c r="F188" s="136"/>
      <c r="G188" s="51">
        <v>547.95000000000005</v>
      </c>
      <c r="H188" s="32"/>
      <c r="I188" s="24"/>
      <c r="J188" s="6"/>
      <c r="K188" s="171"/>
      <c r="L188" s="55">
        <v>39000</v>
      </c>
      <c r="M188" s="6">
        <v>36883.81</v>
      </c>
      <c r="N188" s="32"/>
      <c r="O188" s="24"/>
      <c r="P188" s="6"/>
      <c r="Q188" s="51"/>
      <c r="R188" s="55"/>
      <c r="S188" s="6"/>
      <c r="T188" s="32"/>
      <c r="U188" s="24"/>
      <c r="V188" s="6">
        <v>25025.13</v>
      </c>
      <c r="W188" s="51"/>
      <c r="X188" s="55"/>
      <c r="Y188" s="6"/>
      <c r="Z188" s="32"/>
      <c r="AA188" s="24"/>
      <c r="AB188" s="6"/>
      <c r="AC188" s="51"/>
      <c r="AD188" s="55"/>
      <c r="AE188" s="32">
        <v>6700</v>
      </c>
    </row>
    <row r="189" spans="1:31" ht="18" customHeight="1" x14ac:dyDescent="0.3">
      <c r="A189" s="103" t="s">
        <v>172</v>
      </c>
      <c r="B189" s="104"/>
      <c r="C189" s="114">
        <f>SUM(F189,I189,L189,O189,R189,U189,X189,AA189)</f>
        <v>18553.650000000001</v>
      </c>
      <c r="D189" s="335">
        <f t="shared" si="26"/>
        <v>9354.7000000000007</v>
      </c>
      <c r="E189" s="389">
        <f>SUM(D189/C189)*100</f>
        <v>50.419728732621351</v>
      </c>
      <c r="F189" s="67">
        <v>5000</v>
      </c>
      <c r="G189" s="50">
        <v>505.14</v>
      </c>
      <c r="H189" s="389">
        <f>SUM(G189/F189)*100</f>
        <v>10.102799999999998</v>
      </c>
      <c r="I189" s="23">
        <v>5000</v>
      </c>
      <c r="J189" s="11">
        <v>848.47</v>
      </c>
      <c r="K189" s="389">
        <f>SUM(J189/I189)*100</f>
        <v>16.9694</v>
      </c>
      <c r="L189" s="54">
        <v>1000</v>
      </c>
      <c r="M189" s="11">
        <v>1047</v>
      </c>
      <c r="N189" s="389">
        <f>SUM(M189/L189)*100</f>
        <v>104.69999999999999</v>
      </c>
      <c r="O189" s="23"/>
      <c r="P189" s="11"/>
      <c r="Q189" s="50"/>
      <c r="R189" s="54"/>
      <c r="S189" s="11"/>
      <c r="T189" s="30"/>
      <c r="U189" s="23">
        <v>7553.65</v>
      </c>
      <c r="V189" s="11">
        <v>6954.09</v>
      </c>
      <c r="W189" s="50"/>
      <c r="X189" s="54"/>
      <c r="Y189" s="11"/>
      <c r="Z189" s="30"/>
      <c r="AA189" s="23"/>
      <c r="AB189" s="11"/>
      <c r="AC189" s="50"/>
      <c r="AD189" s="54"/>
      <c r="AE189" s="30"/>
    </row>
    <row r="190" spans="1:31" ht="18" customHeight="1" x14ac:dyDescent="0.3">
      <c r="A190" s="103" t="s">
        <v>173</v>
      </c>
      <c r="B190" s="104"/>
      <c r="C190" s="114">
        <f>SUM(F190,I190,L190,O190,R190,U190,X190,AA190)</f>
        <v>0</v>
      </c>
      <c r="D190" s="335">
        <f t="shared" si="26"/>
        <v>8500</v>
      </c>
      <c r="E190" s="327"/>
      <c r="F190" s="44"/>
      <c r="G190" s="51">
        <v>8500</v>
      </c>
      <c r="H190" s="32"/>
      <c r="I190" s="24"/>
      <c r="J190" s="6"/>
      <c r="K190" s="171"/>
      <c r="L190" s="55"/>
      <c r="M190" s="6"/>
      <c r="N190" s="32"/>
      <c r="O190" s="24"/>
      <c r="P190" s="6"/>
      <c r="Q190" s="51"/>
      <c r="R190" s="55"/>
      <c r="S190" s="6"/>
      <c r="T190" s="32"/>
      <c r="U190" s="24"/>
      <c r="V190" s="6"/>
      <c r="W190" s="51"/>
      <c r="X190" s="55"/>
      <c r="Y190" s="6"/>
      <c r="Z190" s="32"/>
      <c r="AA190" s="24"/>
      <c r="AB190" s="6"/>
      <c r="AC190" s="51"/>
      <c r="AD190" s="55"/>
      <c r="AE190" s="32"/>
    </row>
    <row r="191" spans="1:31" ht="18" customHeight="1" x14ac:dyDescent="0.3">
      <c r="A191" s="103" t="s">
        <v>174</v>
      </c>
      <c r="B191" s="104"/>
      <c r="C191" s="66">
        <f>SUM(F191,I191,L191,O191,R191,U191,X191,AA191)</f>
        <v>231800</v>
      </c>
      <c r="D191" s="156">
        <f t="shared" si="26"/>
        <v>242944.71000000002</v>
      </c>
      <c r="E191" s="389">
        <f>SUM(D191/C191)*100</f>
        <v>104.80789905090597</v>
      </c>
      <c r="F191" s="40"/>
      <c r="G191" s="50">
        <f>SUM(G192+G193)</f>
        <v>0</v>
      </c>
      <c r="H191" s="30"/>
      <c r="I191" s="23"/>
      <c r="J191" s="11">
        <f t="shared" ref="J191:AE191" si="29">SUM(J192+J193)</f>
        <v>0</v>
      </c>
      <c r="K191" s="172"/>
      <c r="L191" s="54">
        <v>230000</v>
      </c>
      <c r="M191" s="11">
        <f>SUM(M192+M193)</f>
        <v>241443.51</v>
      </c>
      <c r="N191" s="389">
        <f>SUM(M191/L191)*100</f>
        <v>104.97543913043479</v>
      </c>
      <c r="O191" s="23">
        <v>1800</v>
      </c>
      <c r="P191" s="11">
        <f t="shared" si="29"/>
        <v>1501.2</v>
      </c>
      <c r="Q191" s="50"/>
      <c r="R191" s="54"/>
      <c r="S191" s="11">
        <f t="shared" si="29"/>
        <v>0</v>
      </c>
      <c r="T191" s="30"/>
      <c r="U191" s="23"/>
      <c r="V191" s="11">
        <f t="shared" si="29"/>
        <v>0</v>
      </c>
      <c r="W191" s="50"/>
      <c r="X191" s="54"/>
      <c r="Y191" s="11">
        <f t="shared" si="29"/>
        <v>0</v>
      </c>
      <c r="Z191" s="30"/>
      <c r="AA191" s="23"/>
      <c r="AB191" s="11">
        <f t="shared" si="29"/>
        <v>0</v>
      </c>
      <c r="AC191" s="50"/>
      <c r="AD191" s="54"/>
      <c r="AE191" s="30">
        <f t="shared" si="29"/>
        <v>0</v>
      </c>
    </row>
    <row r="192" spans="1:31" ht="18" customHeight="1" x14ac:dyDescent="0.3">
      <c r="A192" s="103">
        <v>32121</v>
      </c>
      <c r="B192" s="104" t="s">
        <v>69</v>
      </c>
      <c r="C192" s="76"/>
      <c r="D192" s="337">
        <f t="shared" si="26"/>
        <v>241443.51</v>
      </c>
      <c r="E192" s="334"/>
      <c r="F192" s="42"/>
      <c r="G192" s="51"/>
      <c r="H192" s="53"/>
      <c r="I192" s="8"/>
      <c r="J192" s="388"/>
      <c r="K192" s="176"/>
      <c r="L192" s="57"/>
      <c r="M192" s="6">
        <v>241443.51</v>
      </c>
      <c r="N192" s="32"/>
      <c r="O192" s="24"/>
      <c r="P192" s="6"/>
      <c r="Q192" s="51"/>
      <c r="R192" s="55"/>
      <c r="S192" s="6"/>
      <c r="T192" s="32"/>
      <c r="U192" s="24"/>
      <c r="V192" s="6"/>
      <c r="W192" s="51"/>
      <c r="X192" s="55"/>
      <c r="Y192" s="6"/>
      <c r="Z192" s="32"/>
      <c r="AA192" s="24"/>
      <c r="AB192" s="6"/>
      <c r="AC192" s="51"/>
      <c r="AD192" s="55"/>
      <c r="AE192" s="32"/>
    </row>
    <row r="193" spans="1:31" ht="18" customHeight="1" x14ac:dyDescent="0.25">
      <c r="A193" s="103">
        <v>321212</v>
      </c>
      <c r="B193" s="106" t="s">
        <v>245</v>
      </c>
      <c r="C193" s="69"/>
      <c r="D193" s="337">
        <f t="shared" si="26"/>
        <v>1501.2</v>
      </c>
      <c r="E193" s="333"/>
      <c r="F193" s="33"/>
      <c r="G193" s="51"/>
      <c r="H193" s="53"/>
      <c r="I193" s="8"/>
      <c r="J193" s="6"/>
      <c r="K193" s="176"/>
      <c r="L193" s="57"/>
      <c r="M193" s="6"/>
      <c r="N193" s="32"/>
      <c r="O193" s="24"/>
      <c r="P193" s="6">
        <v>1501.2</v>
      </c>
      <c r="Q193" s="51"/>
      <c r="R193" s="55"/>
      <c r="S193" s="10"/>
      <c r="T193" s="59"/>
      <c r="U193" s="58"/>
      <c r="V193" s="10"/>
      <c r="W193" s="60"/>
      <c r="X193" s="61"/>
      <c r="Y193" s="10"/>
      <c r="Z193" s="59"/>
      <c r="AA193" s="58"/>
      <c r="AB193" s="14"/>
      <c r="AC193" s="62"/>
      <c r="AD193" s="65"/>
      <c r="AE193" s="59"/>
    </row>
    <row r="194" spans="1:31" ht="18" customHeight="1" x14ac:dyDescent="0.3">
      <c r="A194" s="103" t="s">
        <v>175</v>
      </c>
      <c r="B194" s="104"/>
      <c r="C194" s="66">
        <f>SUM(F194,I194,L194,O194,R194,U194,X194,AA194)</f>
        <v>53000</v>
      </c>
      <c r="D194" s="156">
        <f t="shared" si="26"/>
        <v>51866.89</v>
      </c>
      <c r="E194" s="389">
        <f>SUM(D194/C194)*100</f>
        <v>97.862056603773581</v>
      </c>
      <c r="F194" s="40"/>
      <c r="G194" s="50"/>
      <c r="H194" s="30"/>
      <c r="I194" s="23"/>
      <c r="J194" s="11"/>
      <c r="K194" s="172"/>
      <c r="L194" s="54">
        <v>53000</v>
      </c>
      <c r="M194" s="11">
        <v>51866.89</v>
      </c>
      <c r="N194" s="389">
        <f>SUM(M194/L194)*100</f>
        <v>97.862056603773581</v>
      </c>
      <c r="O194" s="23"/>
      <c r="P194" s="11"/>
      <c r="Q194" s="50"/>
      <c r="R194" s="54"/>
      <c r="S194" s="11"/>
      <c r="T194" s="30"/>
      <c r="U194" s="23"/>
      <c r="V194" s="11"/>
      <c r="W194" s="50"/>
      <c r="X194" s="54"/>
      <c r="Y194" s="11"/>
      <c r="Z194" s="30"/>
      <c r="AA194" s="23"/>
      <c r="AB194" s="11"/>
      <c r="AC194" s="50"/>
      <c r="AD194" s="54"/>
      <c r="AE194" s="30"/>
    </row>
    <row r="195" spans="1:31" ht="18" customHeight="1" x14ac:dyDescent="0.3">
      <c r="A195" s="109" t="s">
        <v>223</v>
      </c>
      <c r="C195" s="77">
        <v>6800000</v>
      </c>
      <c r="D195" s="156">
        <v>6287972.75</v>
      </c>
      <c r="E195" s="389">
        <f>SUM(D195/C195)*100</f>
        <v>92.470187499999994</v>
      </c>
      <c r="F195" s="13"/>
      <c r="G195" s="1"/>
      <c r="H195" s="2"/>
      <c r="I195" s="73"/>
      <c r="J195" s="84"/>
      <c r="K195" s="177"/>
      <c r="L195" s="84"/>
      <c r="M195" s="1"/>
      <c r="N195" s="2"/>
      <c r="O195" s="45">
        <v>70000</v>
      </c>
      <c r="P195" s="163"/>
      <c r="Q195" s="389">
        <f>SUM(P195/O195)*100</f>
        <v>0</v>
      </c>
      <c r="R195" s="70"/>
      <c r="S195" s="71"/>
      <c r="T195" s="72"/>
      <c r="U195" s="416">
        <v>6800000</v>
      </c>
      <c r="V195" s="350">
        <v>6261158.8700000001</v>
      </c>
      <c r="W195" s="389">
        <f>SUM(V195/U195)*100</f>
        <v>92.075865735294116</v>
      </c>
      <c r="X195" s="2"/>
      <c r="Y195" s="1"/>
      <c r="Z195" s="2"/>
      <c r="AA195" s="73"/>
      <c r="AB195" s="2"/>
      <c r="AC195" s="74"/>
      <c r="AD195" s="2"/>
      <c r="AE195" s="74"/>
    </row>
    <row r="196" spans="1:31" ht="26.25" x14ac:dyDescent="0.25">
      <c r="A196" s="501" t="s">
        <v>275</v>
      </c>
      <c r="B196" s="113" t="s">
        <v>265</v>
      </c>
      <c r="C196" s="20">
        <f>SUM(F196,I196,L196,O196,R196,U196,X196,AA196)</f>
        <v>0</v>
      </c>
      <c r="D196" s="156">
        <f>SUM(G196,J196,M196,P196,S196,V196,Y196,AB196,AE196)</f>
        <v>57034.67</v>
      </c>
      <c r="E196" s="331"/>
      <c r="F196" s="45"/>
      <c r="G196" s="21"/>
      <c r="H196" s="46"/>
      <c r="I196" s="26"/>
      <c r="J196" s="164"/>
      <c r="K196" s="178"/>
      <c r="L196" s="45"/>
      <c r="M196" s="5"/>
      <c r="N196" s="46"/>
      <c r="O196" s="26"/>
      <c r="P196" s="164">
        <v>57034.67</v>
      </c>
      <c r="Q196" s="30"/>
      <c r="R196" s="45"/>
      <c r="S196" s="5"/>
      <c r="T196" s="46"/>
      <c r="U196" s="26"/>
      <c r="V196" s="5"/>
      <c r="W196" s="21"/>
      <c r="X196" s="45"/>
      <c r="Y196" s="5"/>
      <c r="Z196" s="46"/>
      <c r="AA196" s="26"/>
      <c r="AB196" s="5"/>
      <c r="AC196" s="21"/>
      <c r="AD196" s="45"/>
      <c r="AE196" s="46"/>
    </row>
    <row r="197" spans="1:31" ht="18" customHeight="1" x14ac:dyDescent="0.25">
      <c r="A197" s="430" t="s">
        <v>276</v>
      </c>
      <c r="B197" s="431"/>
      <c r="C197" s="156">
        <f>SUM(F197,I197,L197,O197,R197,U197,X197,AA197,AD197)</f>
        <v>9085030.2200000007</v>
      </c>
      <c r="D197" s="156">
        <f>SUM(G197,J197,M197,P197,S197,V197,Y197,AB197,AE197)</f>
        <v>7725143.1100000003</v>
      </c>
      <c r="E197" s="389">
        <f>SUM(D197/C197)*100</f>
        <v>85.031562063422612</v>
      </c>
      <c r="F197" s="67">
        <f>SUM(F11:F196)</f>
        <v>125000</v>
      </c>
      <c r="G197" s="358">
        <f>SUM(G190+G11+G29+G32+G34+G40+G48+G62+G65+G69+G75+G76+G77+G78+G83+G84+G89+G94+G99+G110+G115+G116+G117+G118+G120+G122+G125+G129+G133+G139+G143+G146+G150+G154+G155+G164+G174+G175+G177+G179+G180+G189+G191+G194+G196)</f>
        <v>95000</v>
      </c>
      <c r="H197" s="389">
        <f>SUM(G197/F197)*100</f>
        <v>76</v>
      </c>
      <c r="I197" s="67">
        <f>SUM(I11:I196)</f>
        <v>286440.57</v>
      </c>
      <c r="J197" s="358">
        <f>SUM(J11+J29+J32+J34+J40+J48+J62+J65+J69+J75+J76+J77+J78+J83+J84+J89+J94+J99+J110+J115+J116+J117+J118+J120+J122+J125+J129+J133+J139+J143+J146+J150+J154+J155+J164+J174+J175+J177+J179+J180+J189+J191+J194+J196+J8)</f>
        <v>34609.250000000007</v>
      </c>
      <c r="K197" s="122">
        <f>SUM(J197/I197)</f>
        <v>0.12082523784951275</v>
      </c>
      <c r="L197" s="67">
        <f>SUM(L11:L196)</f>
        <v>781819</v>
      </c>
      <c r="M197" s="358">
        <f>SUM(M11+M29+M32+M34+M40+M48+M62+M65+M69+M75+M76+M77+M78+M83+M84+M89+M94+M99+M110+M115+M116+M117+M118+M120+M122+M125+M129+M133+M139+M143+M146+M150+M154+M155+M164+M174+M175+M177+M179+M180+M189+M191+M194+M196)</f>
        <v>781818.99999999988</v>
      </c>
      <c r="N197" s="389">
        <f>SUM(M197/L197)*100</f>
        <v>99.999999999999986</v>
      </c>
      <c r="O197" s="67">
        <f>SUM(O11:O196)</f>
        <v>336800</v>
      </c>
      <c r="P197" s="358">
        <f>SUM(P11+P29+P32+P33+P34+P40+P48+P62+P65+P69+P75+P76+P77+P78+P83+P84+P89+P94+P99+P110+P115+P116+P117+P118+P120+P122+P125+P129+P133+P139+P143+P146+P150+P154+P155+P164+P174+P175+P177+P179+P180+P189+P191+P194+P195+P196)</f>
        <v>187138.89</v>
      </c>
      <c r="Q197" s="389">
        <f>SUM(P197/O197)*100</f>
        <v>55.563803444180529</v>
      </c>
      <c r="R197" s="67">
        <f>SUM(R11:R196)</f>
        <v>29495.239999999998</v>
      </c>
      <c r="S197" s="358">
        <f>SUM(S11+S29+S32+S34+S40+S48+S62+S65+S69+S75+S76+S77+S78+S83+S84+S89+S94+S99+S110+S115+S116+S117+S118+S120+S122+S125+S129+S133+S139+S143+S146+S150+S154+S155+S164+S174+S175+S177+S179+S180+S189+S191+S194+S196+S178)</f>
        <v>18993.599999999999</v>
      </c>
      <c r="T197" s="389">
        <f>SUM(S197/R197)*100</f>
        <v>64.39547533771551</v>
      </c>
      <c r="U197" s="67">
        <f>SUM(U8:U196)</f>
        <v>6882840.5</v>
      </c>
      <c r="V197" s="67">
        <f>SUM(V11+V133+V150+V195+V189+V180+V178+V155+V48+V34)</f>
        <v>6338087.8700000001</v>
      </c>
      <c r="W197" s="389">
        <f>SUM(V197/U197)*100</f>
        <v>92.085351534733377</v>
      </c>
      <c r="X197" s="67">
        <f>SUM(X11:X196)</f>
        <v>458794.99</v>
      </c>
      <c r="Y197" s="358">
        <f>SUM(Y11+Y29+Y32+Y33+Y34+Y40+Y48+Y62+Y65+Y69+Y75+Y76+Y77+Y78+Y83+Y84+Y89+Y94+Y99+Y110+Y115+Y116+Y117+Y118+Y120+Y122+Y125+Y129+Y133+Y139+Y143+Y146+Y150+Y154+Y155+Y164+Y174+Y175+Y177+Y179+Y180+Y189+Y191+Y194+Y196)</f>
        <v>180296.89999999997</v>
      </c>
      <c r="Z197" s="389">
        <f>SUM(Y197/X197)*100</f>
        <v>39.297922586295023</v>
      </c>
      <c r="AA197" s="67">
        <f>SUM(AA11:AA196)</f>
        <v>89760.8</v>
      </c>
      <c r="AB197" s="358">
        <f>SUM(AB11+AB29+AB32+AB34+AB40+AB48+AB62+AB65+AB69+AB75+AB76+AB77+AB78+AB83+AB84+AB89+AB94+AB99+AB110+AB115+AB116+AB117+AB118+AB120+AB122+AB125+AB129+AB133+AB139+AB143+AB146+AB150+AB154+AB155+AB164+AB174+AB175+AB177+AB179+AB180+AB189+AB191+AB194+AB196)</f>
        <v>77736.800000000003</v>
      </c>
      <c r="AC197" s="389">
        <f>SUM(AB197/AA197)*100</f>
        <v>86.604397465263233</v>
      </c>
      <c r="AD197" s="500">
        <v>94079.12</v>
      </c>
      <c r="AE197" s="358">
        <f>SUM(AE11+AE29+AE32+AE34+AE40+AE48+AE62+AE65+AE69+AE75+AE76+AE77+AE78+AE83+AE84+AE89+AE94+AE99+AE110+AE115+AE116+AE117+AE118+AE120+AE122+AE125+AE129+AE133+AE139+AE143+AE146+AE150+AE154+AE155+AE164+AE174+AE175+AE177+AE179+AE180+AE189+AE191+AE194+AE196)</f>
        <v>11460.8</v>
      </c>
    </row>
    <row r="198" spans="1:31" ht="18" customHeight="1" x14ac:dyDescent="0.25">
      <c r="A198" s="430" t="s">
        <v>277</v>
      </c>
      <c r="B198" s="431"/>
      <c r="C198" s="339">
        <f>C197-C195</f>
        <v>2285030.2200000007</v>
      </c>
      <c r="D198" s="338">
        <f>D197-D195</f>
        <v>1437170.3600000003</v>
      </c>
      <c r="E198" s="75"/>
      <c r="U198" s="390"/>
      <c r="AD198" s="499"/>
    </row>
    <row r="199" spans="1:31" ht="6" customHeight="1" x14ac:dyDescent="0.3">
      <c r="A199" s="109"/>
      <c r="B199" s="108"/>
      <c r="C199" s="47"/>
      <c r="D199" s="47"/>
      <c r="E199" s="47"/>
      <c r="F199" s="3"/>
      <c r="G199" s="2"/>
      <c r="H199" s="2"/>
      <c r="I199" s="2"/>
      <c r="J199" s="2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6" customHeight="1" x14ac:dyDescent="0.3">
      <c r="A200" s="109"/>
      <c r="B200" s="108"/>
      <c r="C200" s="47"/>
      <c r="D200" s="47"/>
      <c r="E200" s="47"/>
      <c r="F200" s="3"/>
      <c r="G200" s="2"/>
      <c r="H200" s="2"/>
      <c r="I200" s="2"/>
      <c r="J200" s="2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7.25" customHeight="1" x14ac:dyDescent="0.3">
      <c r="A201" s="109">
        <v>31321</v>
      </c>
      <c r="B201" s="108" t="s">
        <v>83</v>
      </c>
      <c r="C201" s="47">
        <v>847929.35</v>
      </c>
      <c r="D201" s="47"/>
      <c r="E201" s="47"/>
      <c r="F201" s="3"/>
      <c r="G201" s="2"/>
      <c r="H201" s="2"/>
      <c r="I201" s="2"/>
      <c r="J201" s="2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438">
        <v>4243186.75</v>
      </c>
      <c r="W201" s="438"/>
      <c r="X201" s="168" t="s">
        <v>72</v>
      </c>
      <c r="Y201" s="109"/>
      <c r="Z201" s="2"/>
      <c r="AA201" s="2"/>
      <c r="AB201" s="2"/>
      <c r="AC201" s="2"/>
      <c r="AD201" s="2"/>
      <c r="AE201" s="2"/>
    </row>
    <row r="202" spans="1:31" x14ac:dyDescent="0.3">
      <c r="A202" s="109">
        <v>31322</v>
      </c>
      <c r="B202" s="110" t="s">
        <v>84</v>
      </c>
      <c r="C202" s="47">
        <v>2131.35</v>
      </c>
      <c r="D202" s="47"/>
      <c r="E202" s="47"/>
      <c r="F202" s="3"/>
      <c r="G202" s="2"/>
      <c r="H202" s="2"/>
      <c r="I202" s="2"/>
      <c r="J202" s="2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438">
        <v>550255.68000000005</v>
      </c>
      <c r="W202" s="438"/>
      <c r="X202" s="168" t="s">
        <v>73</v>
      </c>
      <c r="Y202" s="109"/>
      <c r="Z202" s="2"/>
      <c r="AA202" s="2"/>
      <c r="AB202" s="2"/>
      <c r="AC202" s="2"/>
      <c r="AD202" s="2"/>
      <c r="AE202" s="2"/>
    </row>
    <row r="203" spans="1:31" x14ac:dyDescent="0.3">
      <c r="A203" s="109">
        <v>31332</v>
      </c>
      <c r="B203" s="110" t="s">
        <v>85</v>
      </c>
      <c r="C203" s="47">
        <v>7246.7</v>
      </c>
      <c r="D203" s="47"/>
      <c r="E203" s="47"/>
      <c r="F203" s="3"/>
      <c r="G203" s="2"/>
      <c r="H203" s="2"/>
      <c r="I203" s="2"/>
      <c r="J203" s="2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438">
        <v>167043.39000000001</v>
      </c>
      <c r="W203" s="438"/>
      <c r="X203" s="168" t="s">
        <v>74</v>
      </c>
      <c r="Y203" s="109"/>
      <c r="Z203" s="109"/>
      <c r="AA203" s="2"/>
      <c r="AB203" s="2"/>
      <c r="AC203" s="2"/>
      <c r="AD203" s="2"/>
      <c r="AE203" s="2"/>
    </row>
    <row r="204" spans="1:31" x14ac:dyDescent="0.3">
      <c r="A204" s="109"/>
      <c r="B204" s="110"/>
      <c r="C204" s="47"/>
      <c r="D204" s="47"/>
      <c r="E204" s="47"/>
      <c r="F204" s="3"/>
      <c r="G204" s="2"/>
      <c r="H204" s="2"/>
      <c r="I204" s="2"/>
      <c r="J204" s="2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435">
        <v>33597.86</v>
      </c>
      <c r="W204" s="435"/>
      <c r="X204" s="169" t="s">
        <v>75</v>
      </c>
      <c r="Y204" s="167"/>
      <c r="Z204" s="109"/>
      <c r="AA204" s="109"/>
      <c r="AB204" s="109"/>
      <c r="AC204" s="2"/>
      <c r="AD204" s="2"/>
      <c r="AE204" s="2"/>
    </row>
    <row r="205" spans="1:31" x14ac:dyDescent="0.3">
      <c r="A205" s="109"/>
      <c r="B205" s="108"/>
      <c r="C205" s="48">
        <f>SUM(C201:C204)</f>
        <v>857307.39999999991</v>
      </c>
      <c r="D205" s="47"/>
      <c r="E205" s="47"/>
      <c r="F205" s="3"/>
      <c r="G205" s="2"/>
      <c r="H205" s="2"/>
      <c r="I205" s="2" t="s">
        <v>19</v>
      </c>
      <c r="J205" s="2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435">
        <v>117683.04</v>
      </c>
      <c r="W205" s="435"/>
      <c r="X205" s="169" t="s">
        <v>76</v>
      </c>
      <c r="Y205" s="167"/>
      <c r="Z205" s="109"/>
      <c r="AA205" s="109"/>
      <c r="AB205" s="109"/>
      <c r="AC205" s="2"/>
      <c r="AD205" s="2"/>
      <c r="AE205" s="2"/>
    </row>
    <row r="206" spans="1:31" x14ac:dyDescent="0.3">
      <c r="A206" s="109"/>
      <c r="B206" s="108"/>
      <c r="C206" s="3"/>
      <c r="D206" s="3"/>
      <c r="E206" s="3"/>
      <c r="F206" s="3"/>
      <c r="G206" s="2"/>
      <c r="H206" s="2"/>
      <c r="I206" s="2"/>
      <c r="J206" s="2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435">
        <v>65950.87</v>
      </c>
      <c r="W206" s="435"/>
      <c r="X206" s="169" t="s">
        <v>227</v>
      </c>
      <c r="Y206" s="167"/>
      <c r="Z206" s="167"/>
      <c r="AA206" s="109"/>
      <c r="AB206" s="109"/>
      <c r="AC206" s="2"/>
      <c r="AD206" s="2"/>
      <c r="AE206" s="2"/>
    </row>
    <row r="207" spans="1:31" x14ac:dyDescent="0.3">
      <c r="A207" s="109"/>
      <c r="B207" s="108" t="s">
        <v>278</v>
      </c>
      <c r="C207" s="3"/>
      <c r="D207" s="3"/>
      <c r="E207" s="3"/>
      <c r="F207" s="3"/>
      <c r="G207" s="2"/>
      <c r="H207" s="2"/>
      <c r="I207" s="2"/>
      <c r="J207" s="2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435">
        <v>29949.759999999998</v>
      </c>
      <c r="W207" s="435"/>
      <c r="X207" s="169" t="s">
        <v>77</v>
      </c>
      <c r="Y207" s="167"/>
      <c r="Z207" s="167"/>
      <c r="AA207" s="109"/>
      <c r="AB207" s="109"/>
      <c r="AC207" s="2"/>
      <c r="AD207" s="2"/>
      <c r="AE207" s="2"/>
    </row>
    <row r="208" spans="1:31" x14ac:dyDescent="0.3">
      <c r="A208" s="109"/>
      <c r="B208" s="111">
        <v>50115.12</v>
      </c>
      <c r="C208" s="3" t="s">
        <v>118</v>
      </c>
      <c r="D208" s="3"/>
      <c r="E208" s="3"/>
      <c r="F208" s="3"/>
      <c r="G208" s="2"/>
      <c r="H208" s="2"/>
      <c r="I208" s="2"/>
      <c r="J208" s="2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435">
        <v>77500</v>
      </c>
      <c r="W208" s="435"/>
      <c r="X208" s="169" t="s">
        <v>78</v>
      </c>
      <c r="Y208" s="167"/>
      <c r="Z208" s="167"/>
      <c r="AA208" s="109"/>
      <c r="AB208" s="109"/>
      <c r="AC208" s="109"/>
      <c r="AD208" s="2"/>
    </row>
    <row r="209" spans="1:32" x14ac:dyDescent="0.3">
      <c r="A209" s="109"/>
      <c r="B209" s="111">
        <f>V214</f>
        <v>6261158.8699999992</v>
      </c>
      <c r="C209" s="3" t="s">
        <v>177</v>
      </c>
      <c r="D209" s="3"/>
      <c r="E209" s="3"/>
      <c r="F209" s="3"/>
      <c r="G209" s="2"/>
      <c r="H209" s="2"/>
      <c r="I209" s="2"/>
      <c r="J209" s="2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435">
        <v>34005.25</v>
      </c>
      <c r="W209" s="435"/>
      <c r="X209" s="169" t="s">
        <v>79</v>
      </c>
      <c r="Y209" s="167"/>
      <c r="Z209" s="167"/>
      <c r="AA209" s="109"/>
      <c r="AB209" s="109"/>
      <c r="AC209" s="109"/>
      <c r="AD209" s="2"/>
    </row>
    <row r="210" spans="1:32" x14ac:dyDescent="0.3">
      <c r="A210" s="109"/>
      <c r="B210" s="369">
        <v>26813.88</v>
      </c>
      <c r="C210" s="3" t="s">
        <v>176</v>
      </c>
      <c r="D210" s="3"/>
      <c r="E210" s="3"/>
      <c r="F210" s="3"/>
      <c r="G210" s="2"/>
      <c r="H210" s="2"/>
      <c r="I210" s="2"/>
      <c r="J210" s="2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435">
        <v>7269.67</v>
      </c>
      <c r="W210" s="435"/>
      <c r="X210" s="169" t="s">
        <v>80</v>
      </c>
      <c r="Y210" s="167"/>
      <c r="Z210" s="167"/>
      <c r="AA210" s="109"/>
      <c r="AB210" s="109"/>
      <c r="AC210" s="109"/>
      <c r="AD210" s="2"/>
    </row>
    <row r="211" spans="1:32" x14ac:dyDescent="0.3">
      <c r="A211" s="109"/>
      <c r="B211" s="112">
        <f>SUM(B208:B210)</f>
        <v>6338087.8699999992</v>
      </c>
      <c r="C211" s="3"/>
      <c r="D211" s="3"/>
      <c r="E211" s="3"/>
      <c r="F211" s="3"/>
      <c r="G211" s="2"/>
      <c r="H211" s="2"/>
      <c r="I211" s="2"/>
      <c r="J211" s="2"/>
      <c r="K211" s="4"/>
      <c r="L211" s="2"/>
      <c r="M211" s="2"/>
      <c r="N211" s="2"/>
      <c r="O211" s="2"/>
      <c r="P211" s="2"/>
      <c r="Q211" s="2"/>
      <c r="R211" s="2"/>
      <c r="U211" s="2"/>
      <c r="V211" s="435">
        <v>65000</v>
      </c>
      <c r="W211" s="435"/>
      <c r="X211" s="169" t="s">
        <v>81</v>
      </c>
      <c r="Y211" s="167"/>
      <c r="Z211" s="167"/>
      <c r="AA211" s="109"/>
      <c r="AB211" s="109"/>
      <c r="AC211" s="109"/>
      <c r="AD211" s="2"/>
    </row>
    <row r="212" spans="1:32" x14ac:dyDescent="0.3">
      <c r="A212" s="109"/>
      <c r="B212" s="108"/>
      <c r="C212" s="3"/>
      <c r="D212" s="3"/>
      <c r="E212" s="3"/>
      <c r="F212" s="3"/>
      <c r="G212" s="2"/>
      <c r="H212" s="2"/>
      <c r="I212" s="2"/>
      <c r="J212" s="2"/>
      <c r="K212" s="4"/>
      <c r="L212" s="2"/>
      <c r="M212" s="2"/>
      <c r="N212" s="2"/>
      <c r="O212" s="2"/>
      <c r="P212" s="2"/>
      <c r="Q212" s="2"/>
      <c r="R212" s="2"/>
      <c r="U212" s="2"/>
      <c r="V212" s="435">
        <v>12409.2</v>
      </c>
      <c r="W212" s="435"/>
      <c r="X212" s="169" t="s">
        <v>82</v>
      </c>
      <c r="Y212" s="167"/>
      <c r="Z212" s="167"/>
      <c r="AA212" s="109"/>
      <c r="AB212" s="109"/>
      <c r="AC212" s="109"/>
      <c r="AD212" s="2"/>
      <c r="AF212" s="15"/>
    </row>
    <row r="213" spans="1:32" x14ac:dyDescent="0.3">
      <c r="A213" s="109"/>
      <c r="B213" s="108"/>
      <c r="C213" s="3"/>
      <c r="D213" s="3"/>
      <c r="E213" s="3"/>
      <c r="F213" s="3"/>
      <c r="G213" s="2"/>
      <c r="H213" s="2"/>
      <c r="I213" s="2"/>
      <c r="J213" s="2"/>
      <c r="K213" s="4"/>
      <c r="L213" s="2"/>
      <c r="M213" s="2"/>
      <c r="N213" s="2"/>
      <c r="O213" s="2"/>
      <c r="P213" s="2"/>
      <c r="Q213" s="2"/>
      <c r="R213" s="2"/>
      <c r="U213" s="2"/>
      <c r="V213" s="436">
        <f>SUM(V201:V212)</f>
        <v>5403851.4699999997</v>
      </c>
      <c r="W213" s="436"/>
      <c r="X213" s="436"/>
      <c r="Y213" s="2"/>
      <c r="Z213" s="167"/>
      <c r="AA213" s="109"/>
      <c r="AB213" s="109"/>
      <c r="AC213" s="109"/>
      <c r="AD213" s="2"/>
    </row>
    <row r="214" spans="1:32" x14ac:dyDescent="0.3">
      <c r="A214" s="109"/>
      <c r="B214" s="108"/>
      <c r="C214" s="3"/>
      <c r="D214" s="3"/>
      <c r="E214" s="3"/>
      <c r="F214" s="3"/>
      <c r="G214" s="2"/>
      <c r="H214" s="2"/>
      <c r="I214" s="2"/>
      <c r="J214" s="2"/>
      <c r="K214" s="4"/>
      <c r="L214" s="2"/>
      <c r="M214" s="2"/>
      <c r="N214" s="2"/>
      <c r="O214" s="2"/>
      <c r="P214" s="2"/>
      <c r="Q214" s="2"/>
      <c r="R214" s="2"/>
      <c r="U214" s="2"/>
      <c r="V214" s="437">
        <f>V213+C205</f>
        <v>6261158.8699999992</v>
      </c>
      <c r="W214" s="437"/>
      <c r="X214" s="16"/>
      <c r="Y214" s="2"/>
      <c r="Z214" s="167"/>
      <c r="AA214" s="109"/>
      <c r="AB214" s="109"/>
      <c r="AC214" s="109"/>
      <c r="AD214" s="2"/>
    </row>
    <row r="215" spans="1:32" x14ac:dyDescent="0.3">
      <c r="A215" s="89" t="s">
        <v>288</v>
      </c>
      <c r="U215" s="2"/>
      <c r="V215" s="2"/>
      <c r="W215" s="2"/>
      <c r="X215" s="2"/>
      <c r="Y215" s="2"/>
      <c r="Z215" s="2"/>
      <c r="AA215" s="109"/>
      <c r="AB215" s="109"/>
      <c r="AC215" s="109"/>
      <c r="AD215" s="2"/>
    </row>
    <row r="216" spans="1:32" x14ac:dyDescent="0.3">
      <c r="U216" s="2"/>
      <c r="V216" s="2"/>
      <c r="W216" s="2"/>
      <c r="X216" s="2"/>
      <c r="Y216" s="2"/>
      <c r="Z216" s="2"/>
      <c r="AA216" s="109"/>
      <c r="AB216" s="109"/>
      <c r="AC216" s="109"/>
      <c r="AD216" s="2"/>
    </row>
    <row r="217" spans="1:32" x14ac:dyDescent="0.3">
      <c r="U217" s="2"/>
      <c r="V217" s="2"/>
      <c r="W217" s="2"/>
      <c r="X217" s="2"/>
      <c r="Y217" s="2"/>
      <c r="Z217" s="2"/>
      <c r="AA217" s="2"/>
      <c r="AB217" s="2"/>
      <c r="AC217" s="109"/>
      <c r="AD217" s="2"/>
    </row>
    <row r="218" spans="1:32" x14ac:dyDescent="0.3">
      <c r="U218" s="2"/>
      <c r="Z218" s="2"/>
      <c r="AA218" s="2"/>
      <c r="AB218" s="2"/>
      <c r="AC218" s="109"/>
      <c r="AD218" s="2"/>
      <c r="AE218" s="15"/>
    </row>
    <row r="219" spans="1:32" x14ac:dyDescent="0.3">
      <c r="Z219" s="2"/>
      <c r="AA219" s="2"/>
      <c r="AB219" s="3"/>
      <c r="AC219" s="109"/>
      <c r="AD219" s="2"/>
      <c r="AE219" s="15"/>
    </row>
    <row r="220" spans="1:32" x14ac:dyDescent="0.3">
      <c r="AA220" s="2"/>
      <c r="AB220" s="2"/>
      <c r="AC220" s="109"/>
      <c r="AD220" s="2"/>
    </row>
    <row r="221" spans="1:32" x14ac:dyDescent="0.3">
      <c r="AA221" s="2"/>
      <c r="AB221" s="2"/>
      <c r="AC221" s="2"/>
      <c r="AD221" s="2"/>
      <c r="AE221" s="2"/>
    </row>
    <row r="222" spans="1:32" x14ac:dyDescent="0.3">
      <c r="AC222" s="2"/>
      <c r="AD222" s="3"/>
      <c r="AE222" s="2"/>
    </row>
    <row r="223" spans="1:32" x14ac:dyDescent="0.3">
      <c r="AC223" s="3"/>
      <c r="AD223" s="2"/>
      <c r="AE223" s="2"/>
    </row>
    <row r="224" spans="1:32" x14ac:dyDescent="0.3">
      <c r="AC224" s="2"/>
      <c r="AD224" s="2"/>
      <c r="AE224" s="2"/>
    </row>
    <row r="225" spans="29:31" x14ac:dyDescent="0.3">
      <c r="AC225" s="2"/>
      <c r="AE225" s="2"/>
    </row>
  </sheetData>
  <mergeCells count="158">
    <mergeCell ref="AA158:AB158"/>
    <mergeCell ref="AD158:AE158"/>
    <mergeCell ref="N157:N158"/>
    <mergeCell ref="O157:P157"/>
    <mergeCell ref="Q157:Q158"/>
    <mergeCell ref="R157:S157"/>
    <mergeCell ref="T157:T158"/>
    <mergeCell ref="U157:V157"/>
    <mergeCell ref="W157:W158"/>
    <mergeCell ref="X157:Y157"/>
    <mergeCell ref="Z157:Z158"/>
    <mergeCell ref="R108:S108"/>
    <mergeCell ref="U108:V108"/>
    <mergeCell ref="X108:Y108"/>
    <mergeCell ref="AA108:AB108"/>
    <mergeCell ref="AD108:AE108"/>
    <mergeCell ref="A157:B159"/>
    <mergeCell ref="C157:C159"/>
    <mergeCell ref="D157:D159"/>
    <mergeCell ref="E157:E158"/>
    <mergeCell ref="F157:G157"/>
    <mergeCell ref="H157:H158"/>
    <mergeCell ref="I157:J157"/>
    <mergeCell ref="K157:K158"/>
    <mergeCell ref="L157:M157"/>
    <mergeCell ref="AA157:AB157"/>
    <mergeCell ref="AC157:AC158"/>
    <mergeCell ref="AD157:AE157"/>
    <mergeCell ref="F158:G158"/>
    <mergeCell ref="I158:J158"/>
    <mergeCell ref="L158:M158"/>
    <mergeCell ref="O158:P158"/>
    <mergeCell ref="R158:S158"/>
    <mergeCell ref="U158:V158"/>
    <mergeCell ref="X158:Y158"/>
    <mergeCell ref="T107:T108"/>
    <mergeCell ref="U107:V107"/>
    <mergeCell ref="W107:W108"/>
    <mergeCell ref="W56:W57"/>
    <mergeCell ref="X56:Y56"/>
    <mergeCell ref="Z56:Z57"/>
    <mergeCell ref="AA56:AB56"/>
    <mergeCell ref="AC56:AC57"/>
    <mergeCell ref="AD56:AE56"/>
    <mergeCell ref="X107:Y107"/>
    <mergeCell ref="Z107:Z108"/>
    <mergeCell ref="AA107:AB107"/>
    <mergeCell ref="AC107:AC108"/>
    <mergeCell ref="AD107:AE107"/>
    <mergeCell ref="U57:V57"/>
    <mergeCell ref="X57:Y57"/>
    <mergeCell ref="AA57:AB57"/>
    <mergeCell ref="AD57:AE57"/>
    <mergeCell ref="T56:T57"/>
    <mergeCell ref="U56:V56"/>
    <mergeCell ref="A4:B6"/>
    <mergeCell ref="A7:B7"/>
    <mergeCell ref="A56:B58"/>
    <mergeCell ref="C56:C58"/>
    <mergeCell ref="A29:B29"/>
    <mergeCell ref="E4:E5"/>
    <mergeCell ref="T4:T5"/>
    <mergeCell ref="R4:S4"/>
    <mergeCell ref="R5:S5"/>
    <mergeCell ref="L12:L27"/>
    <mergeCell ref="Q4:Q5"/>
    <mergeCell ref="A32:B32"/>
    <mergeCell ref="R57:S57"/>
    <mergeCell ref="I56:J56"/>
    <mergeCell ref="K56:K57"/>
    <mergeCell ref="L56:M56"/>
    <mergeCell ref="N56:N57"/>
    <mergeCell ref="O56:P56"/>
    <mergeCell ref="Q56:Q57"/>
    <mergeCell ref="R56:S56"/>
    <mergeCell ref="AA4:AB4"/>
    <mergeCell ref="AA5:AB5"/>
    <mergeCell ref="AD4:AE4"/>
    <mergeCell ref="AD5:AE5"/>
    <mergeCell ref="W4:W5"/>
    <mergeCell ref="Z4:Z5"/>
    <mergeCell ref="AC4:AC5"/>
    <mergeCell ref="U4:V4"/>
    <mergeCell ref="U5:V5"/>
    <mergeCell ref="X4:Y4"/>
    <mergeCell ref="X5:Y5"/>
    <mergeCell ref="R107:S107"/>
    <mergeCell ref="C1:P3"/>
    <mergeCell ref="D4:D6"/>
    <mergeCell ref="F4:G4"/>
    <mergeCell ref="F5:G5"/>
    <mergeCell ref="I4:J4"/>
    <mergeCell ref="I5:J5"/>
    <mergeCell ref="L4:M4"/>
    <mergeCell ref="L5:M5"/>
    <mergeCell ref="O4:P4"/>
    <mergeCell ref="O5:P5"/>
    <mergeCell ref="H4:H5"/>
    <mergeCell ref="K4:K5"/>
    <mergeCell ref="N4:N5"/>
    <mergeCell ref="C4:C6"/>
    <mergeCell ref="Q107:Q108"/>
    <mergeCell ref="L90:L93"/>
    <mergeCell ref="L95:L98"/>
    <mergeCell ref="L100:L106"/>
    <mergeCell ref="O57:P57"/>
    <mergeCell ref="N107:N108"/>
    <mergeCell ref="O107:P107"/>
    <mergeCell ref="I108:J108"/>
    <mergeCell ref="L108:M108"/>
    <mergeCell ref="L111:L114"/>
    <mergeCell ref="A197:B197"/>
    <mergeCell ref="A11:B11"/>
    <mergeCell ref="A48:B48"/>
    <mergeCell ref="A62:B62"/>
    <mergeCell ref="A65:B65"/>
    <mergeCell ref="F57:G57"/>
    <mergeCell ref="I57:J57"/>
    <mergeCell ref="L57:M57"/>
    <mergeCell ref="A107:B109"/>
    <mergeCell ref="C107:C109"/>
    <mergeCell ref="D107:D109"/>
    <mergeCell ref="E107:E108"/>
    <mergeCell ref="F107:G107"/>
    <mergeCell ref="H107:H108"/>
    <mergeCell ref="I107:J107"/>
    <mergeCell ref="K107:K108"/>
    <mergeCell ref="L107:M107"/>
    <mergeCell ref="F108:G108"/>
    <mergeCell ref="A40:B40"/>
    <mergeCell ref="D56:D58"/>
    <mergeCell ref="E56:E57"/>
    <mergeCell ref="F56:G56"/>
    <mergeCell ref="H56:H57"/>
    <mergeCell ref="A198:B198"/>
    <mergeCell ref="O108:P108"/>
    <mergeCell ref="Q1:S1"/>
    <mergeCell ref="V210:W210"/>
    <mergeCell ref="V211:W211"/>
    <mergeCell ref="V212:W212"/>
    <mergeCell ref="V213:X213"/>
    <mergeCell ref="V214:W214"/>
    <mergeCell ref="V201:W201"/>
    <mergeCell ref="V202:W202"/>
    <mergeCell ref="V203:W203"/>
    <mergeCell ref="V204:W204"/>
    <mergeCell ref="V205:W205"/>
    <mergeCell ref="V206:W206"/>
    <mergeCell ref="V207:W207"/>
    <mergeCell ref="V208:W208"/>
    <mergeCell ref="V209:W209"/>
    <mergeCell ref="L30:L31"/>
    <mergeCell ref="L35:L39"/>
    <mergeCell ref="L41:L47"/>
    <mergeCell ref="L63:L64"/>
    <mergeCell ref="L66:L68"/>
    <mergeCell ref="L70:L74"/>
    <mergeCell ref="L79:L82"/>
  </mergeCells>
  <phoneticPr fontId="36" type="noConversion"/>
  <pageMargins left="0" right="0" top="0.35433070866141736" bottom="0.15748031496062992" header="0.31496062992125984" footer="0.31496062992125984"/>
  <pageSetup paperSize="9" scale="49" orientation="landscape" horizontalDpi="4294967293" verticalDpi="0" r:id="rId1"/>
  <rowBreaks count="3" manualBreakCount="3">
    <brk id="55" max="16383" man="1"/>
    <brk id="106" max="16383" man="1"/>
    <brk id="156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6"/>
  <sheetViews>
    <sheetView tabSelected="1" topLeftCell="A40" zoomScaleNormal="100" workbookViewId="0">
      <selection activeCell="F69" sqref="F69"/>
    </sheetView>
  </sheetViews>
  <sheetFormatPr defaultRowHeight="16.5" x14ac:dyDescent="0.3"/>
  <cols>
    <col min="1" max="1" width="6.7109375" customWidth="1"/>
    <col min="2" max="2" width="31.5703125" bestFit="1" customWidth="1"/>
    <col min="3" max="3" width="9.140625" customWidth="1"/>
    <col min="4" max="4" width="7.85546875" customWidth="1"/>
    <col min="5" max="5" width="3.7109375" customWidth="1"/>
    <col min="6" max="6" width="8.5703125" customWidth="1"/>
    <col min="7" max="7" width="7.85546875" customWidth="1"/>
    <col min="8" max="8" width="3.7109375" customWidth="1"/>
    <col min="9" max="10" width="7.85546875" customWidth="1"/>
    <col min="11" max="11" width="3.7109375" customWidth="1"/>
    <col min="12" max="12" width="10.140625" customWidth="1"/>
    <col min="13" max="13" width="8.85546875" customWidth="1"/>
    <col min="14" max="14" width="3.7109375" customWidth="1"/>
    <col min="15" max="15" width="7.85546875" customWidth="1"/>
    <col min="16" max="16" width="8.42578125" customWidth="1"/>
    <col min="17" max="17" width="3.7109375" customWidth="1"/>
    <col min="18" max="19" width="7.85546875" customWidth="1"/>
    <col min="20" max="20" width="3.7109375" customWidth="1"/>
    <col min="21" max="22" width="7.85546875" customWidth="1"/>
    <col min="23" max="23" width="3.7109375" style="90" customWidth="1"/>
    <col min="24" max="25" width="7.85546875" customWidth="1"/>
    <col min="26" max="26" width="3.7109375" customWidth="1"/>
    <col min="27" max="28" width="7.85546875" customWidth="1"/>
    <col min="29" max="29" width="3.7109375" customWidth="1"/>
  </cols>
  <sheetData>
    <row r="1" spans="1:29" x14ac:dyDescent="0.3">
      <c r="A1" s="268" t="s">
        <v>0</v>
      </c>
      <c r="B1" s="2"/>
      <c r="C1" s="2"/>
      <c r="D1" s="2"/>
      <c r="E1" s="2"/>
      <c r="F1" s="2"/>
      <c r="G1" s="2"/>
      <c r="H1" s="2"/>
      <c r="I1" s="2"/>
      <c r="J1" s="2"/>
      <c r="K1" s="2" t="s">
        <v>178</v>
      </c>
      <c r="L1" s="2"/>
      <c r="M1" s="2"/>
      <c r="N1" s="2"/>
      <c r="O1" s="2"/>
      <c r="P1" s="2"/>
      <c r="Q1" s="2"/>
      <c r="R1" s="2"/>
      <c r="S1" s="2"/>
      <c r="T1" s="2"/>
      <c r="U1" s="2"/>
      <c r="V1" s="317" t="s">
        <v>220</v>
      </c>
    </row>
    <row r="2" spans="1:29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9" x14ac:dyDescent="0.3">
      <c r="A3" s="2"/>
      <c r="B3" s="269"/>
      <c r="C3" s="485" t="s">
        <v>246</v>
      </c>
      <c r="D3" s="485"/>
      <c r="E3" s="485"/>
      <c r="F3" s="485"/>
      <c r="G3" s="485"/>
      <c r="H3" s="485"/>
      <c r="I3" s="485"/>
      <c r="J3" s="2"/>
      <c r="K3" s="2"/>
      <c r="L3" s="2"/>
      <c r="M3" s="2"/>
      <c r="N3" s="2"/>
      <c r="O3" s="2"/>
      <c r="P3" s="2"/>
      <c r="Q3" s="2"/>
      <c r="R3" s="2" t="s">
        <v>19</v>
      </c>
      <c r="S3" s="2"/>
      <c r="T3" s="2"/>
      <c r="U3" s="2"/>
    </row>
    <row r="4" spans="1:29" x14ac:dyDescent="0.3">
      <c r="A4" s="166"/>
      <c r="B4" s="166"/>
      <c r="C4" s="196"/>
      <c r="D4" s="196"/>
      <c r="E4" s="196"/>
      <c r="F4" s="195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9" ht="15" customHeight="1" x14ac:dyDescent="0.25">
      <c r="A5" s="453" t="s">
        <v>179</v>
      </c>
      <c r="B5" s="454"/>
      <c r="C5" s="462" t="s">
        <v>279</v>
      </c>
      <c r="D5" s="493" t="s">
        <v>280</v>
      </c>
      <c r="E5" s="463" t="s">
        <v>130</v>
      </c>
      <c r="F5" s="452" t="s">
        <v>248</v>
      </c>
      <c r="G5" s="432"/>
      <c r="H5" s="463" t="s">
        <v>130</v>
      </c>
      <c r="I5" s="432" t="s">
        <v>249</v>
      </c>
      <c r="J5" s="433"/>
      <c r="K5" s="465" t="s">
        <v>130</v>
      </c>
      <c r="L5" s="452" t="s">
        <v>251</v>
      </c>
      <c r="M5" s="433"/>
      <c r="N5" s="463" t="s">
        <v>130</v>
      </c>
      <c r="O5" s="432" t="s">
        <v>250</v>
      </c>
      <c r="P5" s="433"/>
      <c r="Q5" s="465" t="s">
        <v>130</v>
      </c>
      <c r="R5" s="452" t="s">
        <v>252</v>
      </c>
      <c r="S5" s="433"/>
      <c r="T5" s="463" t="s">
        <v>130</v>
      </c>
      <c r="U5" s="432" t="s">
        <v>253</v>
      </c>
      <c r="V5" s="433"/>
      <c r="W5" s="465" t="s">
        <v>130</v>
      </c>
      <c r="X5" s="452" t="s">
        <v>254</v>
      </c>
      <c r="Y5" s="433"/>
      <c r="Z5" s="463" t="s">
        <v>130</v>
      </c>
      <c r="AA5" s="432" t="s">
        <v>255</v>
      </c>
      <c r="AB5" s="433"/>
      <c r="AC5" s="465" t="s">
        <v>130</v>
      </c>
    </row>
    <row r="6" spans="1:29" ht="15" customHeight="1" x14ac:dyDescent="0.25">
      <c r="A6" s="455"/>
      <c r="B6" s="456"/>
      <c r="C6" s="462"/>
      <c r="D6" s="494"/>
      <c r="E6" s="464"/>
      <c r="F6" s="452" t="s">
        <v>121</v>
      </c>
      <c r="G6" s="432"/>
      <c r="H6" s="464"/>
      <c r="I6" s="432" t="s">
        <v>122</v>
      </c>
      <c r="J6" s="433"/>
      <c r="K6" s="466"/>
      <c r="L6" s="452" t="s">
        <v>123</v>
      </c>
      <c r="M6" s="433"/>
      <c r="N6" s="464"/>
      <c r="O6" s="432" t="s">
        <v>124</v>
      </c>
      <c r="P6" s="433"/>
      <c r="Q6" s="466"/>
      <c r="R6" s="476" t="s">
        <v>125</v>
      </c>
      <c r="S6" s="477"/>
      <c r="T6" s="464"/>
      <c r="U6" s="469" t="s">
        <v>126</v>
      </c>
      <c r="V6" s="470"/>
      <c r="W6" s="466"/>
      <c r="X6" s="472" t="s">
        <v>127</v>
      </c>
      <c r="Y6" s="470"/>
      <c r="Z6" s="464"/>
      <c r="AA6" s="469" t="s">
        <v>128</v>
      </c>
      <c r="AB6" s="470"/>
      <c r="AC6" s="466"/>
    </row>
    <row r="7" spans="1:29" ht="15" x14ac:dyDescent="0.25">
      <c r="A7" s="490"/>
      <c r="B7" s="491"/>
      <c r="C7" s="492"/>
      <c r="D7" s="495"/>
      <c r="E7" s="200" t="s">
        <v>131</v>
      </c>
      <c r="F7" s="201" t="s">
        <v>119</v>
      </c>
      <c r="G7" s="202" t="s">
        <v>180</v>
      </c>
      <c r="H7" s="203" t="s">
        <v>131</v>
      </c>
      <c r="I7" s="204" t="s">
        <v>119</v>
      </c>
      <c r="J7" s="205" t="s">
        <v>180</v>
      </c>
      <c r="K7" s="206" t="s">
        <v>131</v>
      </c>
      <c r="L7" s="201" t="s">
        <v>119</v>
      </c>
      <c r="M7" s="205" t="s">
        <v>180</v>
      </c>
      <c r="N7" s="203" t="s">
        <v>131</v>
      </c>
      <c r="O7" s="204" t="s">
        <v>119</v>
      </c>
      <c r="P7" s="205" t="s">
        <v>180</v>
      </c>
      <c r="Q7" s="202" t="s">
        <v>131</v>
      </c>
      <c r="R7" s="201" t="s">
        <v>119</v>
      </c>
      <c r="S7" s="205" t="s">
        <v>180</v>
      </c>
      <c r="T7" s="203" t="s">
        <v>131</v>
      </c>
      <c r="U7" s="204" t="s">
        <v>119</v>
      </c>
      <c r="V7" s="205" t="s">
        <v>180</v>
      </c>
      <c r="W7" s="207" t="s">
        <v>131</v>
      </c>
      <c r="X7" s="201" t="s">
        <v>119</v>
      </c>
      <c r="Y7" s="205" t="s">
        <v>180</v>
      </c>
      <c r="Z7" s="203" t="s">
        <v>131</v>
      </c>
      <c r="AA7" s="208" t="s">
        <v>119</v>
      </c>
      <c r="AB7" s="206" t="s">
        <v>180</v>
      </c>
      <c r="AC7" s="202" t="s">
        <v>131</v>
      </c>
    </row>
    <row r="8" spans="1:29" s="2" customFormat="1" ht="8.25" customHeight="1" x14ac:dyDescent="0.25">
      <c r="A8" s="210"/>
      <c r="B8" s="210"/>
      <c r="C8" s="211"/>
      <c r="D8" s="211"/>
      <c r="E8" s="212"/>
      <c r="F8" s="212"/>
      <c r="G8" s="212"/>
      <c r="H8" s="212"/>
      <c r="I8" s="212"/>
      <c r="J8" s="212"/>
      <c r="K8" s="213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4"/>
      <c r="X8" s="212"/>
      <c r="Y8" s="212"/>
      <c r="Z8" s="212"/>
      <c r="AA8" s="212"/>
      <c r="AB8" s="213"/>
      <c r="AC8" s="212"/>
    </row>
    <row r="9" spans="1:29" ht="19.5" customHeight="1" x14ac:dyDescent="0.25">
      <c r="A9" s="496" t="s">
        <v>215</v>
      </c>
      <c r="B9" s="497"/>
      <c r="C9" s="295">
        <f>SUM(C11+C12+C15+C23+C28+C32+C39+C44+C49+C52)</f>
        <v>8990951.7699999996</v>
      </c>
      <c r="D9" s="375">
        <f>SUM(D12+D15+D23+D28+D32+D39+D44+D49+D52)</f>
        <v>8008572.3100000005</v>
      </c>
      <c r="E9" s="391">
        <f>SUM(D9/C9)*100</f>
        <v>89.073687801575218</v>
      </c>
      <c r="F9" s="295">
        <f>SUM(F11+F12+F15+F23+F28+F32+F39+F44+F49+F52)</f>
        <v>125000</v>
      </c>
      <c r="G9" s="294">
        <f>SUM(G12+G15+G23+G28+G32+G39+G44+G49+G52)</f>
        <v>95000</v>
      </c>
      <c r="H9" s="391">
        <f>SUM(G9/F9)*100</f>
        <v>76</v>
      </c>
      <c r="I9" s="295">
        <f>SUM(I11+I12+I15+I23+I28+I32+I39+I44+I49+I52)</f>
        <v>286440.57</v>
      </c>
      <c r="J9" s="295">
        <f>SUM(J11+J12+J15+J23+J28+J32+J39+J44+J49+J52)</f>
        <v>82564.55</v>
      </c>
      <c r="K9" s="391">
        <f>SUM(J9/I9)*100</f>
        <v>28.824321219581428</v>
      </c>
      <c r="L9" s="295">
        <f>SUM(L11+L12+L15+L23+L28+L32+L39+L44+L49+L52)</f>
        <v>781819</v>
      </c>
      <c r="M9" s="294">
        <f>SUM(M12+M15+M23+M28+M32+M39+M44+M49+M52)</f>
        <v>781819</v>
      </c>
      <c r="N9" s="391">
        <f>SUM(M9/L9)*100</f>
        <v>100</v>
      </c>
      <c r="O9" s="295">
        <f>SUM(O11+O12+O15+O23+O28+O32+O39+O44+O49+O52)</f>
        <v>336800</v>
      </c>
      <c r="P9" s="295">
        <f>SUM(P12+P15+P23+P28+P32+P39+P44+P49+P52)</f>
        <v>194083.53999999998</v>
      </c>
      <c r="Q9" s="391">
        <f>SUM(P9/O9)*100</f>
        <v>57.625754156769595</v>
      </c>
      <c r="R9" s="295">
        <f>SUM(R11+R12+R15+R23+R28+R32+R39+R44+R49+R52)</f>
        <v>29495.24</v>
      </c>
      <c r="S9" s="294">
        <f>SUM(S12+S15+S23+S28+S32+S39+S44+S49+S52)</f>
        <v>23605.23</v>
      </c>
      <c r="T9" s="391">
        <f>SUM(S9/R9)*100</f>
        <v>80.030642232441565</v>
      </c>
      <c r="U9" s="295">
        <f>SUM(U11+U12+U15+U23+U28+U32+U39+U44+U49+U52)</f>
        <v>6882840.5</v>
      </c>
      <c r="V9" s="303">
        <f>SUM(V12+V15+V23+V28+V32+V39+V44+V49+V52)</f>
        <v>6365965.8399999999</v>
      </c>
      <c r="W9" s="391">
        <f>SUM(V9/U9)*100</f>
        <v>92.49038736260124</v>
      </c>
      <c r="X9" s="295">
        <f>SUM(X11+X12+X15+X23+X28+X32+X39+X44+X49+X52)</f>
        <v>458794.99</v>
      </c>
      <c r="Y9" s="295">
        <f>SUM(Y12+Y15+Y23+Y28+Y32+Y39+Y44+Y49+Y52)</f>
        <v>392558.15</v>
      </c>
      <c r="Z9" s="391">
        <f>SUM(Y9/X9)*100</f>
        <v>85.562867632883268</v>
      </c>
      <c r="AA9" s="295">
        <f>SUM(AA11+AA12+AA15+AA23+AA28+AA32+AA39+AA44+AA49+AA52)</f>
        <v>89760.8</v>
      </c>
      <c r="AB9" s="295">
        <f>SUM(AB12+AB15+AB23+AB28+AB32+AB39+AB44+AB49+AB52)</f>
        <v>72976</v>
      </c>
      <c r="AC9" s="391">
        <f>SUM(AB9/AA9)*100</f>
        <v>81.300523168242705</v>
      </c>
    </row>
    <row r="10" spans="1:29" ht="5.25" customHeight="1" x14ac:dyDescent="0.25">
      <c r="A10" s="209"/>
      <c r="B10" s="209"/>
      <c r="C10" s="243"/>
      <c r="D10" s="244"/>
      <c r="E10" s="245"/>
      <c r="F10" s="216"/>
      <c r="G10" s="217"/>
      <c r="H10" s="218"/>
      <c r="I10" s="296"/>
      <c r="J10" s="297"/>
      <c r="K10" s="246"/>
      <c r="L10" s="302"/>
      <c r="M10" s="297"/>
      <c r="N10" s="218"/>
      <c r="O10" s="296"/>
      <c r="P10" s="297"/>
      <c r="Q10" s="217"/>
      <c r="R10" s="302"/>
      <c r="S10" s="297"/>
      <c r="T10" s="218"/>
      <c r="U10" s="296"/>
      <c r="V10" s="297"/>
      <c r="W10" s="247"/>
      <c r="X10" s="302"/>
      <c r="Y10" s="297"/>
      <c r="Z10" s="218"/>
      <c r="AA10" s="304"/>
      <c r="AB10" s="305"/>
      <c r="AC10" s="217"/>
    </row>
    <row r="11" spans="1:29" ht="15" customHeight="1" x14ac:dyDescent="0.25">
      <c r="A11" s="89"/>
      <c r="B11" s="89" t="s">
        <v>243</v>
      </c>
      <c r="C11" s="371">
        <v>94079.12</v>
      </c>
      <c r="D11" s="371">
        <v>94079.12</v>
      </c>
      <c r="E11" s="372"/>
      <c r="F11" s="371"/>
      <c r="G11" s="373"/>
      <c r="H11" s="372"/>
      <c r="I11" s="371">
        <v>14640.57</v>
      </c>
      <c r="J11" s="373">
        <v>0</v>
      </c>
      <c r="K11" s="372"/>
      <c r="L11" s="371"/>
      <c r="M11" s="373"/>
      <c r="N11" s="372"/>
      <c r="O11" s="371"/>
      <c r="P11" s="373"/>
      <c r="Q11" s="372"/>
      <c r="R11" s="371">
        <v>1995.24</v>
      </c>
      <c r="S11" s="373">
        <v>0</v>
      </c>
      <c r="T11" s="372"/>
      <c r="U11" s="371">
        <v>8886.85</v>
      </c>
      <c r="V11" s="373">
        <v>0</v>
      </c>
      <c r="W11" s="372"/>
      <c r="X11" s="371">
        <v>63794.99</v>
      </c>
      <c r="Y11" s="373">
        <v>0</v>
      </c>
      <c r="Z11" s="372"/>
      <c r="AA11" s="371">
        <v>4760.8</v>
      </c>
      <c r="AB11" s="373">
        <v>0</v>
      </c>
      <c r="AC11" s="372"/>
    </row>
    <row r="12" spans="1:29" ht="15" x14ac:dyDescent="0.25">
      <c r="A12" s="486" t="s">
        <v>189</v>
      </c>
      <c r="B12" s="487"/>
      <c r="C12" s="267">
        <f>SUM(F12+I12+L12+O12+R12+U12+X12+AA12)</f>
        <v>8000</v>
      </c>
      <c r="D12" s="267">
        <f>SUM(G12+J12+M12+P12+S12+V12+Y12+AB12)</f>
        <v>0</v>
      </c>
      <c r="E12" s="391">
        <f>SUM(D12/C12)*100</f>
        <v>0</v>
      </c>
      <c r="F12" s="294">
        <f>F13</f>
        <v>0</v>
      </c>
      <c r="G12" s="294">
        <f>G13</f>
        <v>0</v>
      </c>
      <c r="H12" s="215"/>
      <c r="I12" s="294">
        <f>I13</f>
        <v>0</v>
      </c>
      <c r="J12" s="294">
        <f>J13</f>
        <v>0</v>
      </c>
      <c r="K12" s="215"/>
      <c r="L12" s="294">
        <f>L13</f>
        <v>0</v>
      </c>
      <c r="M12" s="294">
        <f>M13</f>
        <v>0</v>
      </c>
      <c r="N12" s="219"/>
      <c r="O12" s="294">
        <f>O13</f>
        <v>0</v>
      </c>
      <c r="P12" s="294">
        <f>P13</f>
        <v>0</v>
      </c>
      <c r="Q12" s="219"/>
      <c r="R12" s="294">
        <f>R13</f>
        <v>0</v>
      </c>
      <c r="S12" s="294">
        <f>S13</f>
        <v>0</v>
      </c>
      <c r="T12" s="219"/>
      <c r="U12" s="294">
        <f>U13</f>
        <v>0</v>
      </c>
      <c r="V12" s="294">
        <f>V13</f>
        <v>0</v>
      </c>
      <c r="W12" s="248"/>
      <c r="X12" s="294">
        <f>X13</f>
        <v>0</v>
      </c>
      <c r="Y12" s="294">
        <f>Y13</f>
        <v>0</v>
      </c>
      <c r="Z12" s="219"/>
      <c r="AA12" s="294">
        <f>AA13</f>
        <v>8000</v>
      </c>
      <c r="AB12" s="294">
        <f>AB13</f>
        <v>0</v>
      </c>
      <c r="AC12" s="391">
        <f>SUM(AB12/AA12)*100</f>
        <v>0</v>
      </c>
    </row>
    <row r="13" spans="1:29" ht="15" customHeight="1" x14ac:dyDescent="0.25">
      <c r="A13" s="288">
        <v>63414</v>
      </c>
      <c r="B13" s="424" t="s">
        <v>185</v>
      </c>
      <c r="C13" s="249"/>
      <c r="D13" s="250"/>
      <c r="E13" s="222"/>
      <c r="F13" s="220"/>
      <c r="G13" s="221"/>
      <c r="H13" s="222"/>
      <c r="I13" s="298"/>
      <c r="J13" s="299"/>
      <c r="K13" s="251"/>
      <c r="L13" s="298"/>
      <c r="M13" s="299"/>
      <c r="N13" s="222"/>
      <c r="O13" s="298"/>
      <c r="P13" s="299"/>
      <c r="Q13" s="222"/>
      <c r="R13" s="298"/>
      <c r="S13" s="299"/>
      <c r="T13" s="222"/>
      <c r="U13" s="298"/>
      <c r="V13" s="299"/>
      <c r="W13" s="252"/>
      <c r="X13" s="298"/>
      <c r="Y13" s="299"/>
      <c r="Z13" s="222"/>
      <c r="AA13" s="253">
        <v>8000</v>
      </c>
      <c r="AB13" s="306">
        <v>0</v>
      </c>
      <c r="AC13" s="222"/>
    </row>
    <row r="14" spans="1:29" ht="5.25" customHeight="1" x14ac:dyDescent="0.25">
      <c r="A14" s="198"/>
      <c r="B14" s="197"/>
      <c r="C14" s="254"/>
      <c r="D14" s="255"/>
      <c r="E14" s="225"/>
      <c r="F14" s="223"/>
      <c r="G14" s="224"/>
      <c r="H14" s="225"/>
      <c r="I14" s="300"/>
      <c r="J14" s="301"/>
      <c r="K14" s="256"/>
      <c r="L14" s="300"/>
      <c r="M14" s="301"/>
      <c r="N14" s="225"/>
      <c r="O14" s="300"/>
      <c r="P14" s="301"/>
      <c r="Q14" s="225"/>
      <c r="R14" s="300"/>
      <c r="S14" s="301"/>
      <c r="T14" s="225"/>
      <c r="U14" s="300"/>
      <c r="V14" s="301"/>
      <c r="W14" s="257"/>
      <c r="X14" s="300"/>
      <c r="Y14" s="301"/>
      <c r="Z14" s="225"/>
      <c r="AA14" s="232"/>
      <c r="AB14" s="307"/>
      <c r="AC14" s="225"/>
    </row>
    <row r="15" spans="1:29" ht="17.25" customHeight="1" x14ac:dyDescent="0.25">
      <c r="A15" s="486" t="s">
        <v>184</v>
      </c>
      <c r="B15" s="487"/>
      <c r="C15" s="267">
        <f>SUM(F15+I15+L15+O15+R15+U15+X15+AA15)</f>
        <v>6998953.6500000004</v>
      </c>
      <c r="D15" s="267">
        <f>SUM(G15+J15+M15+P15+S15+V15+Y15+AB15)</f>
        <v>6460965.8399999999</v>
      </c>
      <c r="E15" s="391">
        <f>SUM(D15/C15)*100</f>
        <v>92.313310861831468</v>
      </c>
      <c r="F15" s="420">
        <f>SUM(F16:F21)</f>
        <v>125000</v>
      </c>
      <c r="G15" s="294">
        <f>SUM(G16:G21)</f>
        <v>95000</v>
      </c>
      <c r="H15" s="391">
        <f>SUM(G15/F15)*100</f>
        <v>76</v>
      </c>
      <c r="I15" s="294">
        <f>SUM(I16:I21)</f>
        <v>0</v>
      </c>
      <c r="J15" s="294">
        <f>SUM(J16:J21)</f>
        <v>0</v>
      </c>
      <c r="K15" s="215"/>
      <c r="L15" s="294">
        <f>SUM(L16:L21)</f>
        <v>0</v>
      </c>
      <c r="M15" s="294">
        <f>SUM(M16:M21)</f>
        <v>0</v>
      </c>
      <c r="N15" s="219"/>
      <c r="O15" s="294">
        <f>SUM(O16:O21)</f>
        <v>0</v>
      </c>
      <c r="P15" s="294">
        <f>SUM(P16:P21)</f>
        <v>0</v>
      </c>
      <c r="Q15" s="219"/>
      <c r="R15" s="294">
        <f>SUM(R16:R21)</f>
        <v>0</v>
      </c>
      <c r="S15" s="294">
        <f>SUM(S16:S21)</f>
        <v>0</v>
      </c>
      <c r="T15" s="219"/>
      <c r="U15" s="308">
        <f>SUM(U16:U21)</f>
        <v>6873953.6500000004</v>
      </c>
      <c r="V15" s="308">
        <f>SUM(V16:V21)</f>
        <v>6365965.8399999999</v>
      </c>
      <c r="W15" s="391">
        <f>SUM(V15/U15)*100</f>
        <v>92.609961663037978</v>
      </c>
      <c r="X15" s="294">
        <f>SUM(X16:X21)</f>
        <v>0</v>
      </c>
      <c r="Y15" s="294">
        <f>SUM(Y16:Y21)</f>
        <v>0</v>
      </c>
      <c r="Z15" s="219"/>
      <c r="AA15" s="294">
        <f>SUM(AA16:AA21)</f>
        <v>0</v>
      </c>
      <c r="AB15" s="294">
        <f>SUM(AB16:AB21)</f>
        <v>0</v>
      </c>
      <c r="AC15" s="219"/>
    </row>
    <row r="16" spans="1:29" ht="15" x14ac:dyDescent="0.25">
      <c r="A16" s="168">
        <v>63612</v>
      </c>
      <c r="B16" s="289" t="s">
        <v>181</v>
      </c>
      <c r="C16" s="226"/>
      <c r="D16" s="258"/>
      <c r="E16" s="228"/>
      <c r="F16" s="226"/>
      <c r="G16" s="227"/>
      <c r="H16" s="228"/>
      <c r="I16" s="226"/>
      <c r="J16" s="227"/>
      <c r="K16" s="228"/>
      <c r="L16" s="226"/>
      <c r="M16" s="227"/>
      <c r="N16" s="228"/>
      <c r="O16" s="226"/>
      <c r="P16" s="227"/>
      <c r="Q16" s="228"/>
      <c r="R16" s="226"/>
      <c r="S16" s="227"/>
      <c r="T16" s="228"/>
      <c r="U16" s="259">
        <v>6800000</v>
      </c>
      <c r="V16" s="271">
        <v>6287972.75</v>
      </c>
      <c r="W16" s="228"/>
      <c r="X16" s="226"/>
      <c r="Y16" s="227"/>
      <c r="Z16" s="228"/>
      <c r="AA16" s="226"/>
      <c r="AB16" s="227"/>
      <c r="AC16" s="228"/>
    </row>
    <row r="17" spans="1:29" ht="15" x14ac:dyDescent="0.25">
      <c r="A17" s="168">
        <v>636121</v>
      </c>
      <c r="B17" s="289" t="s">
        <v>182</v>
      </c>
      <c r="C17" s="229"/>
      <c r="D17" s="260"/>
      <c r="E17" s="231"/>
      <c r="F17" s="229"/>
      <c r="G17" s="230"/>
      <c r="H17" s="231"/>
      <c r="I17" s="229"/>
      <c r="J17" s="230" t="s">
        <v>19</v>
      </c>
      <c r="K17" s="231"/>
      <c r="L17" s="229"/>
      <c r="M17" s="230"/>
      <c r="N17" s="231"/>
      <c r="O17" s="229"/>
      <c r="P17" s="230"/>
      <c r="Q17" s="231"/>
      <c r="R17" s="229"/>
      <c r="S17" s="230"/>
      <c r="T17" s="231"/>
      <c r="U17" s="229">
        <v>30000</v>
      </c>
      <c r="V17" s="230">
        <v>43120.07</v>
      </c>
      <c r="W17" s="231"/>
      <c r="X17" s="229"/>
      <c r="Y17" s="230"/>
      <c r="Z17" s="231"/>
      <c r="AA17" s="229"/>
      <c r="AB17" s="230"/>
      <c r="AC17" s="231"/>
    </row>
    <row r="18" spans="1:29" ht="15" x14ac:dyDescent="0.25">
      <c r="A18" s="168">
        <v>636122</v>
      </c>
      <c r="B18" s="289" t="s">
        <v>244</v>
      </c>
      <c r="C18" s="229"/>
      <c r="D18" s="260"/>
      <c r="E18" s="231"/>
      <c r="F18" s="229"/>
      <c r="G18" s="230"/>
      <c r="H18" s="231"/>
      <c r="I18" s="229"/>
      <c r="J18" s="230"/>
      <c r="K18" s="231"/>
      <c r="L18" s="229"/>
      <c r="M18" s="230"/>
      <c r="N18" s="231"/>
      <c r="O18" s="229"/>
      <c r="P18" s="230"/>
      <c r="Q18" s="231"/>
      <c r="R18" s="229"/>
      <c r="S18" s="230"/>
      <c r="T18" s="231"/>
      <c r="U18" s="229"/>
      <c r="V18" s="230"/>
      <c r="W18" s="231"/>
      <c r="X18" s="229"/>
      <c r="Y18" s="230"/>
      <c r="Z18" s="231"/>
      <c r="AA18" s="229"/>
      <c r="AB18" s="230"/>
      <c r="AC18" s="231"/>
    </row>
    <row r="19" spans="1:29" ht="15" x14ac:dyDescent="0.25">
      <c r="A19" s="168">
        <v>636125</v>
      </c>
      <c r="B19" s="289" t="s">
        <v>241</v>
      </c>
      <c r="C19" s="229"/>
      <c r="D19" s="260"/>
      <c r="E19" s="231"/>
      <c r="F19" s="229"/>
      <c r="G19" s="230"/>
      <c r="H19" s="231"/>
      <c r="I19" s="229"/>
      <c r="J19" s="230"/>
      <c r="K19" s="231"/>
      <c r="L19" s="229"/>
      <c r="M19" s="230"/>
      <c r="N19" s="231"/>
      <c r="O19" s="229"/>
      <c r="P19" s="230"/>
      <c r="Q19" s="231"/>
      <c r="R19" s="229"/>
      <c r="S19" s="230"/>
      <c r="T19" s="231"/>
      <c r="U19" s="229"/>
      <c r="V19" s="230"/>
      <c r="W19" s="231"/>
      <c r="X19" s="229"/>
      <c r="Y19" s="230"/>
      <c r="Z19" s="231"/>
      <c r="AA19" s="229"/>
      <c r="AB19" s="230"/>
      <c r="AC19" s="231"/>
    </row>
    <row r="20" spans="1:29" ht="15" x14ac:dyDescent="0.25">
      <c r="A20" s="168">
        <v>63622</v>
      </c>
      <c r="B20" s="423" t="s">
        <v>282</v>
      </c>
      <c r="C20" s="229"/>
      <c r="D20" s="260"/>
      <c r="E20" s="231"/>
      <c r="F20" s="229"/>
      <c r="G20" s="230"/>
      <c r="H20" s="231"/>
      <c r="I20" s="229"/>
      <c r="J20" s="230"/>
      <c r="K20" s="231"/>
      <c r="L20" s="229"/>
      <c r="M20" s="230"/>
      <c r="N20" s="231"/>
      <c r="O20" s="229"/>
      <c r="P20" s="230"/>
      <c r="Q20" s="231"/>
      <c r="R20" s="229"/>
      <c r="S20" s="230"/>
      <c r="T20" s="231"/>
      <c r="U20" s="229">
        <v>43953.65</v>
      </c>
      <c r="V20" s="230">
        <v>34873.019999999997</v>
      </c>
      <c r="W20" s="231"/>
      <c r="X20" s="229"/>
      <c r="Y20" s="230"/>
      <c r="Z20" s="231"/>
      <c r="AA20" s="229"/>
      <c r="AB20" s="230"/>
      <c r="AC20" s="231"/>
    </row>
    <row r="21" spans="1:29" ht="15" x14ac:dyDescent="0.25">
      <c r="A21" s="290">
        <v>63613</v>
      </c>
      <c r="B21" s="291" t="s">
        <v>183</v>
      </c>
      <c r="C21" s="229"/>
      <c r="D21" s="260"/>
      <c r="E21" s="231"/>
      <c r="F21" s="419">
        <v>125000</v>
      </c>
      <c r="G21" s="230">
        <v>95000</v>
      </c>
      <c r="H21" s="231"/>
      <c r="I21" s="229"/>
      <c r="J21" s="230"/>
      <c r="K21" s="231"/>
      <c r="L21" s="229"/>
      <c r="M21" s="230"/>
      <c r="N21" s="231"/>
      <c r="O21" s="229"/>
      <c r="P21" s="230"/>
      <c r="Q21" s="231"/>
      <c r="R21" s="229"/>
      <c r="S21" s="230"/>
      <c r="T21" s="231"/>
      <c r="U21" s="229"/>
      <c r="V21" s="230"/>
      <c r="W21" s="231"/>
      <c r="X21" s="229"/>
      <c r="Y21" s="230"/>
      <c r="Z21" s="231"/>
      <c r="AA21" s="229"/>
      <c r="AB21" s="230"/>
      <c r="AC21" s="231"/>
    </row>
    <row r="22" spans="1:29" ht="6" customHeight="1" x14ac:dyDescent="0.25">
      <c r="A22" s="89"/>
      <c r="B22" s="89"/>
      <c r="C22" s="232"/>
      <c r="D22" s="261"/>
      <c r="E22" s="234"/>
      <c r="F22" s="232"/>
      <c r="G22" s="233"/>
      <c r="H22" s="234"/>
      <c r="I22" s="232"/>
      <c r="J22" s="233"/>
      <c r="K22" s="234"/>
      <c r="L22" s="232"/>
      <c r="M22" s="233"/>
      <c r="N22" s="234"/>
      <c r="O22" s="232"/>
      <c r="P22" s="233"/>
      <c r="Q22" s="234"/>
      <c r="R22" s="232"/>
      <c r="S22" s="233"/>
      <c r="T22" s="234"/>
      <c r="U22" s="232"/>
      <c r="V22" s="233"/>
      <c r="W22" s="234"/>
      <c r="X22" s="232"/>
      <c r="Y22" s="233"/>
      <c r="Z22" s="234"/>
      <c r="AA22" s="232"/>
      <c r="AB22" s="233"/>
      <c r="AC22" s="234"/>
    </row>
    <row r="23" spans="1:29" ht="15" x14ac:dyDescent="0.25">
      <c r="A23" s="488" t="s">
        <v>186</v>
      </c>
      <c r="B23" s="489"/>
      <c r="C23" s="267">
        <f>SUM(F23+I23+L23+O23+R23+U23+X23+AA23)</f>
        <v>395000</v>
      </c>
      <c r="D23" s="267">
        <f>SUM(G23+J23+M23+P23+S23+V23+Y23+AB23)</f>
        <v>392558.15</v>
      </c>
      <c r="E23" s="391">
        <f>SUM(D23/C23)*100</f>
        <v>99.38181012658228</v>
      </c>
      <c r="F23" s="235">
        <f>SUM(F24:F25)</f>
        <v>0</v>
      </c>
      <c r="G23" s="235">
        <f>SUM(G24:G25)</f>
        <v>0</v>
      </c>
      <c r="H23" s="215"/>
      <c r="I23" s="235">
        <f>SUM(I24:I25)</f>
        <v>0</v>
      </c>
      <c r="J23" s="235">
        <f>SUM(J24:J25)</f>
        <v>0</v>
      </c>
      <c r="K23" s="215"/>
      <c r="L23" s="235">
        <f>SUM(L24:L25)</f>
        <v>0</v>
      </c>
      <c r="M23" s="235">
        <f>SUM(M24:M25)</f>
        <v>0</v>
      </c>
      <c r="N23" s="215"/>
      <c r="O23" s="235">
        <f>SUM(O24:O25)</f>
        <v>0</v>
      </c>
      <c r="P23" s="235">
        <f>SUM(P24:P25)</f>
        <v>0</v>
      </c>
      <c r="Q23" s="236"/>
      <c r="R23" s="235">
        <f>SUM(R24:R25)</f>
        <v>0</v>
      </c>
      <c r="S23" s="235">
        <f>SUM(S24:S25)</f>
        <v>0</v>
      </c>
      <c r="T23" s="236"/>
      <c r="U23" s="235">
        <f>SUM(U24:U25)</f>
        <v>0</v>
      </c>
      <c r="V23" s="235">
        <f>SUM(V24:V25)</f>
        <v>0</v>
      </c>
      <c r="W23" s="236"/>
      <c r="X23" s="270">
        <f>SUM(X24:X26)</f>
        <v>395000</v>
      </c>
      <c r="Y23" s="270">
        <f>SUM(Y24:Y26)</f>
        <v>392558.15</v>
      </c>
      <c r="Z23" s="391">
        <f>SUM(Y23/X23)*100</f>
        <v>99.38181012658228</v>
      </c>
      <c r="AA23" s="235">
        <f>SUM(AA24:AA25)</f>
        <v>0</v>
      </c>
      <c r="AB23" s="235">
        <f>SUM(AB24:AB25)</f>
        <v>0</v>
      </c>
      <c r="AC23" s="236"/>
    </row>
    <row r="24" spans="1:29" ht="15" x14ac:dyDescent="0.25">
      <c r="A24" s="168">
        <v>638113</v>
      </c>
      <c r="B24" s="289" t="s">
        <v>187</v>
      </c>
      <c r="C24" s="226"/>
      <c r="D24" s="258"/>
      <c r="E24" s="228"/>
      <c r="F24" s="226"/>
      <c r="G24" s="227"/>
      <c r="H24" s="228"/>
      <c r="I24" s="226"/>
      <c r="J24" s="227"/>
      <c r="K24" s="228"/>
      <c r="L24" s="226"/>
      <c r="M24" s="227"/>
      <c r="N24" s="228"/>
      <c r="O24" s="226"/>
      <c r="P24" s="227"/>
      <c r="Q24" s="228"/>
      <c r="R24" s="226"/>
      <c r="S24" s="227"/>
      <c r="T24" s="228"/>
      <c r="U24" s="226"/>
      <c r="V24" s="227"/>
      <c r="W24" s="228"/>
      <c r="X24" s="259">
        <v>35000</v>
      </c>
      <c r="Y24" s="227">
        <v>34532.589999999997</v>
      </c>
      <c r="Z24" s="228"/>
      <c r="AA24" s="226"/>
      <c r="AB24" s="227"/>
      <c r="AC24" s="228"/>
    </row>
    <row r="25" spans="1:29" ht="15" x14ac:dyDescent="0.25">
      <c r="A25" s="290">
        <v>638115</v>
      </c>
      <c r="B25" s="291" t="s">
        <v>188</v>
      </c>
      <c r="C25" s="229"/>
      <c r="D25" s="260"/>
      <c r="E25" s="231"/>
      <c r="F25" s="229"/>
      <c r="G25" s="230"/>
      <c r="H25" s="231"/>
      <c r="I25" s="229"/>
      <c r="J25" s="230"/>
      <c r="K25" s="231"/>
      <c r="L25" s="229"/>
      <c r="M25" s="230"/>
      <c r="N25" s="231"/>
      <c r="O25" s="229"/>
      <c r="P25" s="230"/>
      <c r="Q25" s="231"/>
      <c r="R25" s="229"/>
      <c r="S25" s="230"/>
      <c r="T25" s="231"/>
      <c r="U25" s="229"/>
      <c r="V25" s="230"/>
      <c r="W25" s="231"/>
      <c r="X25" s="277">
        <v>20000</v>
      </c>
      <c r="Y25" s="374">
        <v>19604.22</v>
      </c>
      <c r="Z25" s="231"/>
      <c r="AA25" s="229"/>
      <c r="AB25" s="230"/>
      <c r="AC25" s="231"/>
    </row>
    <row r="26" spans="1:29" ht="15" x14ac:dyDescent="0.25">
      <c r="A26" s="290">
        <v>638116</v>
      </c>
      <c r="B26" s="291" t="s">
        <v>281</v>
      </c>
      <c r="C26" s="232"/>
      <c r="D26" s="261"/>
      <c r="E26" s="234"/>
      <c r="F26" s="232"/>
      <c r="G26" s="233"/>
      <c r="H26" s="234"/>
      <c r="I26" s="232"/>
      <c r="J26" s="233"/>
      <c r="K26" s="234"/>
      <c r="L26" s="232"/>
      <c r="M26" s="233"/>
      <c r="N26" s="234"/>
      <c r="O26" s="232"/>
      <c r="P26" s="233"/>
      <c r="Q26" s="234"/>
      <c r="R26" s="232"/>
      <c r="S26" s="233"/>
      <c r="T26" s="234"/>
      <c r="U26" s="232"/>
      <c r="V26" s="233"/>
      <c r="W26" s="234"/>
      <c r="X26" s="421">
        <v>340000</v>
      </c>
      <c r="Y26" s="422">
        <v>338421.34</v>
      </c>
      <c r="Z26" s="234"/>
      <c r="AA26" s="232"/>
      <c r="AB26" s="233"/>
      <c r="AC26" s="234"/>
    </row>
    <row r="27" spans="1:29" ht="6.75" customHeight="1" x14ac:dyDescent="0.25">
      <c r="A27" s="89"/>
      <c r="B27" s="89"/>
      <c r="C27" s="232"/>
      <c r="D27" s="261"/>
      <c r="E27" s="234"/>
      <c r="F27" s="232"/>
      <c r="G27" s="233"/>
      <c r="H27" s="234"/>
      <c r="I27" s="232"/>
      <c r="J27" s="233"/>
      <c r="K27" s="234"/>
      <c r="L27" s="232"/>
      <c r="M27" s="233"/>
      <c r="N27" s="234"/>
      <c r="O27" s="232"/>
      <c r="P27" s="233"/>
      <c r="Q27" s="234"/>
      <c r="R27" s="232"/>
      <c r="S27" s="233"/>
      <c r="T27" s="234"/>
      <c r="U27" s="232"/>
      <c r="V27" s="233"/>
      <c r="W27" s="234"/>
      <c r="X27" s="232"/>
      <c r="Y27" s="233"/>
      <c r="Z27" s="234"/>
      <c r="AA27" s="232"/>
      <c r="AB27" s="233"/>
      <c r="AC27" s="234"/>
    </row>
    <row r="28" spans="1:29" ht="15" x14ac:dyDescent="0.25">
      <c r="A28" s="292" t="s">
        <v>190</v>
      </c>
      <c r="B28" s="199"/>
      <c r="C28" s="267">
        <f>SUM(F28+I28+L28+O28+R28+U28+X28+AA28)</f>
        <v>500</v>
      </c>
      <c r="D28" s="267">
        <f>SUM(G28+J28+M28+P28+S28+V28+Y28+AB28)</f>
        <v>204.55</v>
      </c>
      <c r="E28" s="391">
        <f>SUM(D28/C28)*100</f>
        <v>40.910000000000004</v>
      </c>
      <c r="F28" s="235">
        <f>SUM(F29:F30)</f>
        <v>0</v>
      </c>
      <c r="G28" s="235">
        <f>SUM(G29:G30)</f>
        <v>0</v>
      </c>
      <c r="H28" s="215"/>
      <c r="I28" s="235">
        <f>SUM(I29:I30)</f>
        <v>500</v>
      </c>
      <c r="J28" s="235">
        <f>SUM(J29:J30)</f>
        <v>204.55</v>
      </c>
      <c r="K28" s="391">
        <f>SUM(J28/I28)*100</f>
        <v>40.910000000000004</v>
      </c>
      <c r="L28" s="235">
        <f>SUM(L29:L30)</f>
        <v>0</v>
      </c>
      <c r="M28" s="235">
        <f>SUM(M29:M30)</f>
        <v>0</v>
      </c>
      <c r="N28" s="215"/>
      <c r="O28" s="235">
        <f>SUM(O29:O30)</f>
        <v>0</v>
      </c>
      <c r="P28" s="235">
        <f>SUM(P29:P30)</f>
        <v>0</v>
      </c>
      <c r="Q28" s="236"/>
      <c r="R28" s="235">
        <f>SUM(R29:R30)</f>
        <v>0</v>
      </c>
      <c r="S28" s="235">
        <f>SUM(S29:S30)</f>
        <v>0</v>
      </c>
      <c r="T28" s="236"/>
      <c r="U28" s="235">
        <f>SUM(U29:U30)</f>
        <v>0</v>
      </c>
      <c r="V28" s="235">
        <f>SUM(V29:V30)</f>
        <v>0</v>
      </c>
      <c r="W28" s="236"/>
      <c r="X28" s="235">
        <f>SUM(X29:X30)</f>
        <v>0</v>
      </c>
      <c r="Y28" s="235">
        <f>SUM(Y29:Y30)</f>
        <v>0</v>
      </c>
      <c r="Z28" s="236"/>
      <c r="AA28" s="235">
        <f>SUM(AA29:AA30)</f>
        <v>0</v>
      </c>
      <c r="AB28" s="235">
        <f>SUM(AB29:AB30)</f>
        <v>0</v>
      </c>
      <c r="AC28" s="236"/>
    </row>
    <row r="29" spans="1:29" ht="15" x14ac:dyDescent="0.25">
      <c r="A29" s="168">
        <v>64132</v>
      </c>
      <c r="B29" s="89" t="s">
        <v>191</v>
      </c>
      <c r="C29" s="226"/>
      <c r="D29" s="258"/>
      <c r="E29" s="228"/>
      <c r="F29" s="226"/>
      <c r="G29" s="227"/>
      <c r="H29" s="228"/>
      <c r="I29" s="226">
        <v>500</v>
      </c>
      <c r="J29" s="227">
        <v>204.55</v>
      </c>
      <c r="K29" s="228"/>
      <c r="L29" s="226"/>
      <c r="M29" s="227"/>
      <c r="N29" s="228"/>
      <c r="O29" s="226"/>
      <c r="P29" s="227"/>
      <c r="Q29" s="228"/>
      <c r="R29" s="226"/>
      <c r="S29" s="227"/>
      <c r="T29" s="228"/>
      <c r="U29" s="226"/>
      <c r="V29" s="227"/>
      <c r="W29" s="228"/>
      <c r="X29" s="226"/>
      <c r="Y29" s="227"/>
      <c r="Z29" s="228"/>
      <c r="AA29" s="226"/>
      <c r="AB29" s="227"/>
      <c r="AC29" s="228"/>
    </row>
    <row r="30" spans="1:29" ht="15" x14ac:dyDescent="0.25">
      <c r="A30" s="290">
        <v>641323</v>
      </c>
      <c r="B30" s="182" t="s">
        <v>192</v>
      </c>
      <c r="C30" s="229"/>
      <c r="D30" s="260"/>
      <c r="E30" s="231"/>
      <c r="F30" s="229"/>
      <c r="G30" s="230"/>
      <c r="H30" s="231"/>
      <c r="I30" s="229"/>
      <c r="J30" s="230"/>
      <c r="K30" s="231"/>
      <c r="L30" s="229"/>
      <c r="M30" s="230"/>
      <c r="N30" s="231"/>
      <c r="O30" s="229"/>
      <c r="P30" s="230"/>
      <c r="Q30" s="231"/>
      <c r="R30" s="229"/>
      <c r="S30" s="230"/>
      <c r="T30" s="231"/>
      <c r="U30" s="229"/>
      <c r="V30" s="230"/>
      <c r="W30" s="231"/>
      <c r="X30" s="229"/>
      <c r="Y30" s="230"/>
      <c r="Z30" s="231"/>
      <c r="AA30" s="229"/>
      <c r="AB30" s="230"/>
      <c r="AC30" s="231"/>
    </row>
    <row r="31" spans="1:29" ht="6.75" customHeight="1" x14ac:dyDescent="0.25">
      <c r="A31" s="89"/>
      <c r="B31" s="89"/>
      <c r="C31" s="232"/>
      <c r="D31" s="261"/>
      <c r="E31" s="234"/>
      <c r="F31" s="232"/>
      <c r="G31" s="233"/>
      <c r="H31" s="234"/>
      <c r="I31" s="232"/>
      <c r="J31" s="233"/>
      <c r="K31" s="234"/>
      <c r="L31" s="232"/>
      <c r="M31" s="233"/>
      <c r="N31" s="234"/>
      <c r="O31" s="232"/>
      <c r="P31" s="233"/>
      <c r="Q31" s="234"/>
      <c r="R31" s="232"/>
      <c r="S31" s="233"/>
      <c r="T31" s="234"/>
      <c r="U31" s="232"/>
      <c r="V31" s="233"/>
      <c r="W31" s="234"/>
      <c r="X31" s="232"/>
      <c r="Y31" s="233"/>
      <c r="Z31" s="234"/>
      <c r="AA31" s="232"/>
      <c r="AB31" s="233"/>
      <c r="AC31" s="234"/>
    </row>
    <row r="32" spans="1:29" ht="15" x14ac:dyDescent="0.25">
      <c r="A32" s="292" t="s">
        <v>193</v>
      </c>
      <c r="B32" s="199"/>
      <c r="C32" s="267">
        <f>SUM(F32+I32+L32+O32+R32+U32+X32+AA32)</f>
        <v>82000</v>
      </c>
      <c r="D32" s="267">
        <f>SUM(G32+J32+M32+P32+S32+V32+Y32+AB32)</f>
        <v>74156</v>
      </c>
      <c r="E32" s="391">
        <f>SUM(D32/C32)*100</f>
        <v>90.434146341463418</v>
      </c>
      <c r="F32" s="235">
        <f>SUM(F33:F38)</f>
        <v>0</v>
      </c>
      <c r="G32" s="235">
        <f>SUM(G33:G38)</f>
        <v>0</v>
      </c>
      <c r="H32" s="215"/>
      <c r="I32" s="235">
        <f>SUM(I33:I38)</f>
        <v>5000</v>
      </c>
      <c r="J32" s="235">
        <f>SUM(J33:J38)</f>
        <v>1180</v>
      </c>
      <c r="K32" s="391">
        <f>SUM(J32/I32)*100</f>
        <v>23.599999999999998</v>
      </c>
      <c r="L32" s="235">
        <f>SUM(L33:L38)</f>
        <v>0</v>
      </c>
      <c r="M32" s="235">
        <f>SUM(M33:M38)</f>
        <v>0</v>
      </c>
      <c r="N32" s="215"/>
      <c r="O32" s="235">
        <f>SUM(O33:O38)</f>
        <v>0</v>
      </c>
      <c r="P32" s="235">
        <f>SUM(P33:P38)</f>
        <v>0</v>
      </c>
      <c r="Q32" s="236"/>
      <c r="R32" s="235">
        <f>SUM(R33:R38)</f>
        <v>0</v>
      </c>
      <c r="S32" s="235">
        <f>SUM(S33:S38)</f>
        <v>0</v>
      </c>
      <c r="T32" s="236"/>
      <c r="U32" s="235">
        <f>SUM(U33:U38)</f>
        <v>0</v>
      </c>
      <c r="V32" s="235">
        <f>SUM(V33:V38)</f>
        <v>0</v>
      </c>
      <c r="W32" s="236"/>
      <c r="X32" s="235">
        <f>SUM(X33:X38)</f>
        <v>0</v>
      </c>
      <c r="Y32" s="235">
        <f>SUM(Y33:Y38)</f>
        <v>0</v>
      </c>
      <c r="Z32" s="236"/>
      <c r="AA32" s="235">
        <f>SUM(AA33:AA38)</f>
        <v>77000</v>
      </c>
      <c r="AB32" s="270">
        <f>SUM(AB33:AB38)</f>
        <v>72976</v>
      </c>
      <c r="AC32" s="391">
        <f>SUM(AB32/AA32)*100</f>
        <v>94.774025974025975</v>
      </c>
    </row>
    <row r="33" spans="1:29" ht="15" x14ac:dyDescent="0.25">
      <c r="A33" s="168">
        <v>65264</v>
      </c>
      <c r="B33" s="89" t="s">
        <v>194</v>
      </c>
      <c r="C33" s="226"/>
      <c r="D33" s="258"/>
      <c r="E33" s="228"/>
      <c r="F33" s="226"/>
      <c r="G33" s="227"/>
      <c r="H33" s="228"/>
      <c r="I33" s="226"/>
      <c r="J33" s="227"/>
      <c r="K33" s="228"/>
      <c r="L33" s="226"/>
      <c r="M33" s="227"/>
      <c r="N33" s="228"/>
      <c r="O33" s="226"/>
      <c r="P33" s="227"/>
      <c r="Q33" s="228"/>
      <c r="R33" s="226"/>
      <c r="S33" s="227"/>
      <c r="T33" s="228"/>
      <c r="U33" s="226"/>
      <c r="V33" s="227"/>
      <c r="W33" s="228"/>
      <c r="X33" s="226"/>
      <c r="Y33" s="227"/>
      <c r="Z33" s="228"/>
      <c r="AA33" s="226">
        <v>71000</v>
      </c>
      <c r="AB33" s="271">
        <v>72773</v>
      </c>
      <c r="AC33" s="228"/>
    </row>
    <row r="34" spans="1:29" ht="15" x14ac:dyDescent="0.25">
      <c r="A34" s="168">
        <v>65268</v>
      </c>
      <c r="B34" s="89" t="s">
        <v>195</v>
      </c>
      <c r="C34" s="229"/>
      <c r="D34" s="260"/>
      <c r="E34" s="231"/>
      <c r="F34" s="229"/>
      <c r="G34" s="230"/>
      <c r="H34" s="231"/>
      <c r="I34" s="229">
        <v>5000</v>
      </c>
      <c r="J34" s="230">
        <v>1180</v>
      </c>
      <c r="K34" s="231"/>
      <c r="L34" s="229"/>
      <c r="M34" s="230"/>
      <c r="N34" s="231"/>
      <c r="O34" s="229"/>
      <c r="P34" s="230"/>
      <c r="Q34" s="231"/>
      <c r="R34" s="229"/>
      <c r="S34" s="230"/>
      <c r="T34" s="231"/>
      <c r="U34" s="229"/>
      <c r="V34" s="230"/>
      <c r="W34" s="231"/>
      <c r="X34" s="229"/>
      <c r="Y34" s="230"/>
      <c r="Z34" s="231"/>
      <c r="AA34" s="229">
        <v>1000</v>
      </c>
      <c r="AB34" s="230">
        <v>0</v>
      </c>
      <c r="AC34" s="231"/>
    </row>
    <row r="35" spans="1:29" ht="15" x14ac:dyDescent="0.25">
      <c r="A35" s="168">
        <v>652691</v>
      </c>
      <c r="B35" s="89" t="s">
        <v>196</v>
      </c>
      <c r="C35" s="229"/>
      <c r="D35" s="260"/>
      <c r="E35" s="231"/>
      <c r="F35" s="229"/>
      <c r="G35" s="230"/>
      <c r="H35" s="231"/>
      <c r="I35" s="229"/>
      <c r="J35" s="230"/>
      <c r="K35" s="231"/>
      <c r="L35" s="229"/>
      <c r="M35" s="230"/>
      <c r="N35" s="231"/>
      <c r="O35" s="229"/>
      <c r="P35" s="230"/>
      <c r="Q35" s="231"/>
      <c r="R35" s="229"/>
      <c r="S35" s="230"/>
      <c r="T35" s="231"/>
      <c r="U35" s="229"/>
      <c r="V35" s="230"/>
      <c r="W35" s="231"/>
      <c r="X35" s="229"/>
      <c r="Y35" s="230"/>
      <c r="Z35" s="231"/>
      <c r="AA35" s="229"/>
      <c r="AB35" s="230"/>
      <c r="AC35" s="231"/>
    </row>
    <row r="36" spans="1:29" ht="15" x14ac:dyDescent="0.25">
      <c r="A36" s="168">
        <v>652692</v>
      </c>
      <c r="B36" s="89" t="s">
        <v>197</v>
      </c>
      <c r="C36" s="229"/>
      <c r="D36" s="260"/>
      <c r="E36" s="231"/>
      <c r="F36" s="229"/>
      <c r="G36" s="230"/>
      <c r="H36" s="231"/>
      <c r="I36" s="229"/>
      <c r="J36" s="230"/>
      <c r="K36" s="231"/>
      <c r="L36" s="229"/>
      <c r="M36" s="230"/>
      <c r="N36" s="231"/>
      <c r="O36" s="229"/>
      <c r="P36" s="230"/>
      <c r="Q36" s="231"/>
      <c r="R36" s="229"/>
      <c r="S36" s="230"/>
      <c r="T36" s="231"/>
      <c r="U36" s="229"/>
      <c r="V36" s="230"/>
      <c r="W36" s="231"/>
      <c r="X36" s="229"/>
      <c r="Y36" s="230"/>
      <c r="Z36" s="231"/>
      <c r="AA36" s="229"/>
      <c r="AB36" s="230"/>
      <c r="AC36" s="231"/>
    </row>
    <row r="37" spans="1:29" ht="15" x14ac:dyDescent="0.25">
      <c r="A37" s="168">
        <v>652693</v>
      </c>
      <c r="B37" s="89" t="s">
        <v>242</v>
      </c>
      <c r="C37" s="229"/>
      <c r="D37" s="260"/>
      <c r="E37" s="231"/>
      <c r="F37" s="229"/>
      <c r="H37" s="231"/>
      <c r="I37" s="229"/>
      <c r="J37" s="230"/>
      <c r="K37" s="231"/>
      <c r="L37" s="229"/>
      <c r="M37" s="230"/>
      <c r="N37" s="231"/>
      <c r="O37" s="229"/>
      <c r="P37" s="230"/>
      <c r="Q37" s="231"/>
      <c r="R37" s="229"/>
      <c r="S37" s="230"/>
      <c r="T37" s="231"/>
      <c r="U37" s="229"/>
      <c r="V37" s="230"/>
      <c r="W37" s="231"/>
      <c r="X37" s="229"/>
      <c r="Y37" s="230"/>
      <c r="Z37" s="231"/>
      <c r="AA37" s="229"/>
      <c r="AB37" s="230"/>
      <c r="AC37" s="231"/>
    </row>
    <row r="38" spans="1:29" ht="15" x14ac:dyDescent="0.25">
      <c r="A38" s="290">
        <v>65269</v>
      </c>
      <c r="B38" s="182" t="s">
        <v>198</v>
      </c>
      <c r="C38" s="229"/>
      <c r="D38" s="260"/>
      <c r="E38" s="231"/>
      <c r="F38" s="229"/>
      <c r="G38" s="230"/>
      <c r="H38" s="231"/>
      <c r="I38" s="229"/>
      <c r="J38" s="230"/>
      <c r="K38" s="231"/>
      <c r="L38" s="229"/>
      <c r="M38" s="230"/>
      <c r="N38" s="231"/>
      <c r="O38" s="229"/>
      <c r="P38" s="230"/>
      <c r="Q38" s="231"/>
      <c r="R38" s="229"/>
      <c r="S38" s="230"/>
      <c r="T38" s="231"/>
      <c r="U38" s="229"/>
      <c r="V38" s="230"/>
      <c r="W38" s="231"/>
      <c r="X38" s="229"/>
      <c r="Y38" s="230"/>
      <c r="Z38" s="231"/>
      <c r="AA38" s="229">
        <v>5000</v>
      </c>
      <c r="AB38" s="230">
        <v>203</v>
      </c>
      <c r="AC38" s="231"/>
    </row>
    <row r="39" spans="1:29" ht="15" x14ac:dyDescent="0.25">
      <c r="A39" s="292" t="s">
        <v>199</v>
      </c>
      <c r="B39" s="199"/>
      <c r="C39" s="267">
        <f>SUM(F39+I39+L39+O39+R39+U39+X39+AA39)</f>
        <v>266300</v>
      </c>
      <c r="D39" s="267">
        <f>SUM(G39+J39+M39+P39+S39+V39+Y39+AB39)</f>
        <v>81180</v>
      </c>
      <c r="E39" s="391">
        <f>SUM(D39/C39)*100</f>
        <v>30.484416072099137</v>
      </c>
      <c r="F39" s="235">
        <f>SUM(F41:F42)</f>
        <v>0</v>
      </c>
      <c r="G39" s="235">
        <f>SUM(G41:G42)</f>
        <v>0</v>
      </c>
      <c r="H39" s="215"/>
      <c r="I39" s="270">
        <f>I40+I41</f>
        <v>266300</v>
      </c>
      <c r="J39" s="270">
        <f>SUM(J40:J42)</f>
        <v>81180</v>
      </c>
      <c r="K39" s="391">
        <f>SUM(J39/I39)*100</f>
        <v>30.484416072099137</v>
      </c>
      <c r="L39" s="235">
        <f>SUM(L41:L42)</f>
        <v>0</v>
      </c>
      <c r="M39" s="235">
        <f>SUM(M41:M42)</f>
        <v>0</v>
      </c>
      <c r="N39" s="215"/>
      <c r="O39" s="235">
        <f>SUM(O41:O42)</f>
        <v>0</v>
      </c>
      <c r="P39" s="235">
        <f>SUM(P41:P42)</f>
        <v>0</v>
      </c>
      <c r="Q39" s="236"/>
      <c r="R39" s="235">
        <f>SUM(R41:R42)</f>
        <v>0</v>
      </c>
      <c r="S39" s="235">
        <f>SUM(S41:S42)</f>
        <v>0</v>
      </c>
      <c r="T39" s="236"/>
      <c r="U39" s="235">
        <f>SUM(U41:U42)</f>
        <v>0</v>
      </c>
      <c r="V39" s="235">
        <f>SUM(V41:V42)</f>
        <v>0</v>
      </c>
      <c r="W39" s="236"/>
      <c r="X39" s="235">
        <f>SUM(X41:X42)</f>
        <v>0</v>
      </c>
      <c r="Y39" s="235">
        <f>SUM(Y41:Y42)</f>
        <v>0</v>
      </c>
      <c r="Z39" s="236"/>
      <c r="AA39" s="235">
        <f>SUM(AA41:AA42)</f>
        <v>0</v>
      </c>
      <c r="AB39" s="235">
        <f>SUM(AB41:AB42)</f>
        <v>0</v>
      </c>
      <c r="AC39" s="236"/>
    </row>
    <row r="40" spans="1:29" s="428" customFormat="1" ht="15" x14ac:dyDescent="0.25">
      <c r="A40" s="168">
        <v>66142</v>
      </c>
      <c r="B40" s="89" t="s">
        <v>284</v>
      </c>
      <c r="C40" s="226"/>
      <c r="D40" s="258"/>
      <c r="E40" s="228"/>
      <c r="F40" s="226"/>
      <c r="G40" s="227"/>
      <c r="H40" s="228"/>
      <c r="I40" s="259">
        <v>10000</v>
      </c>
      <c r="J40" s="271">
        <v>560</v>
      </c>
      <c r="K40" s="228"/>
      <c r="L40" s="226"/>
      <c r="M40" s="227"/>
      <c r="N40" s="228"/>
      <c r="O40" s="226"/>
      <c r="P40" s="227"/>
      <c r="Q40" s="228"/>
      <c r="R40" s="226"/>
      <c r="S40" s="227"/>
      <c r="T40" s="228"/>
      <c r="U40" s="226"/>
      <c r="V40" s="227"/>
      <c r="W40" s="228"/>
      <c r="X40" s="226"/>
      <c r="Y40" s="227"/>
      <c r="Z40" s="228"/>
      <c r="AA40" s="226"/>
      <c r="AB40" s="227"/>
      <c r="AC40" s="228"/>
    </row>
    <row r="41" spans="1:29" ht="15" x14ac:dyDescent="0.25">
      <c r="A41" s="168">
        <v>661510</v>
      </c>
      <c r="B41" s="89" t="s">
        <v>200</v>
      </c>
      <c r="C41" s="226"/>
      <c r="D41" s="258"/>
      <c r="E41" s="228"/>
      <c r="F41" s="226"/>
      <c r="G41" s="227"/>
      <c r="H41" s="228"/>
      <c r="I41" s="483">
        <v>256300</v>
      </c>
      <c r="J41" s="271">
        <v>72600</v>
      </c>
      <c r="K41" s="228"/>
      <c r="L41" s="226"/>
      <c r="M41" s="227"/>
      <c r="N41" s="228"/>
      <c r="O41" s="226"/>
      <c r="P41" s="227"/>
      <c r="Q41" s="228"/>
      <c r="R41" s="226"/>
      <c r="S41" s="227"/>
      <c r="T41" s="228"/>
      <c r="U41" s="226"/>
      <c r="V41" s="227"/>
      <c r="W41" s="228"/>
      <c r="X41" s="226"/>
      <c r="Y41" s="227"/>
      <c r="Z41" s="228"/>
      <c r="AA41" s="226"/>
      <c r="AB41" s="227"/>
      <c r="AC41" s="228"/>
    </row>
    <row r="42" spans="1:29" ht="15" x14ac:dyDescent="0.25">
      <c r="A42" s="290">
        <v>661511</v>
      </c>
      <c r="B42" s="311" t="s">
        <v>201</v>
      </c>
      <c r="C42" s="229"/>
      <c r="D42" s="260"/>
      <c r="E42" s="231"/>
      <c r="F42" s="229"/>
      <c r="G42" s="230"/>
      <c r="H42" s="231"/>
      <c r="I42" s="484"/>
      <c r="J42" s="230">
        <v>8020</v>
      </c>
      <c r="K42" s="231"/>
      <c r="L42" s="229"/>
      <c r="M42" s="230"/>
      <c r="N42" s="231"/>
      <c r="O42" s="229"/>
      <c r="P42" s="230"/>
      <c r="Q42" s="231"/>
      <c r="R42" s="229"/>
      <c r="S42" s="230"/>
      <c r="T42" s="231"/>
      <c r="U42" s="229"/>
      <c r="V42" s="230"/>
      <c r="W42" s="231"/>
      <c r="X42" s="229"/>
      <c r="Y42" s="230"/>
      <c r="Z42" s="231"/>
      <c r="AA42" s="229"/>
      <c r="AB42" s="230"/>
      <c r="AC42" s="231"/>
    </row>
    <row r="43" spans="1:29" ht="6" customHeight="1" x14ac:dyDescent="0.25">
      <c r="A43" s="89"/>
      <c r="B43" s="89"/>
      <c r="C43" s="232"/>
      <c r="D43" s="261"/>
      <c r="E43" s="234"/>
      <c r="F43" s="232"/>
      <c r="G43" s="233"/>
      <c r="H43" s="234"/>
      <c r="I43" s="232"/>
      <c r="J43" s="233"/>
      <c r="K43" s="234"/>
      <c r="L43" s="232"/>
      <c r="M43" s="233"/>
      <c r="N43" s="234"/>
      <c r="O43" s="232"/>
      <c r="P43" s="233"/>
      <c r="Q43" s="234"/>
      <c r="R43" s="232"/>
      <c r="S43" s="233"/>
      <c r="T43" s="234"/>
      <c r="U43" s="232"/>
      <c r="V43" s="233"/>
      <c r="W43" s="234"/>
      <c r="X43" s="232"/>
      <c r="Y43" s="233"/>
      <c r="Z43" s="234"/>
      <c r="AA43" s="232"/>
      <c r="AB43" s="233"/>
      <c r="AC43" s="234"/>
    </row>
    <row r="44" spans="1:29" ht="15" x14ac:dyDescent="0.25">
      <c r="A44" s="292" t="s">
        <v>202</v>
      </c>
      <c r="B44" s="199"/>
      <c r="C44" s="267">
        <f>SUM(F44+I44+L44+O44+R44+U44+X44+AA44)</f>
        <v>27500</v>
      </c>
      <c r="D44" s="267">
        <f>SUM(G44+J44+M44+P44+S44+V44+Y44+AB44)</f>
        <v>23605.23</v>
      </c>
      <c r="E44" s="391">
        <f>SUM(D44/C44)*100</f>
        <v>85.837199999999996</v>
      </c>
      <c r="F44" s="235">
        <f>SUM(F45:F47)</f>
        <v>0</v>
      </c>
      <c r="G44" s="235">
        <f>SUM(G45:G47)</f>
        <v>0</v>
      </c>
      <c r="H44" s="215"/>
      <c r="I44" s="235">
        <f>SUM(I45:I46)</f>
        <v>0</v>
      </c>
      <c r="J44" s="235">
        <f>SUM(J45:J47)</f>
        <v>0</v>
      </c>
      <c r="K44" s="215"/>
      <c r="L44" s="235">
        <f>SUM(L45:L46)</f>
        <v>0</v>
      </c>
      <c r="M44" s="235">
        <f>SUM(M45:M47)</f>
        <v>0</v>
      </c>
      <c r="N44" s="215"/>
      <c r="O44" s="235">
        <f>SUM(O45:O46)</f>
        <v>0</v>
      </c>
      <c r="P44" s="235">
        <f>SUM(P45:P47)</f>
        <v>0</v>
      </c>
      <c r="Q44" s="236"/>
      <c r="R44" s="235">
        <f>SUM(R45:R47)</f>
        <v>27500</v>
      </c>
      <c r="S44" s="235">
        <f>SUM(S45:S47)</f>
        <v>23605.23</v>
      </c>
      <c r="T44" s="391">
        <f>SUM(S44/R44)*100</f>
        <v>85.837199999999996</v>
      </c>
      <c r="U44" s="235">
        <f>SUM(U45:U46)</f>
        <v>0</v>
      </c>
      <c r="V44" s="235">
        <f>SUM(V45:V47)</f>
        <v>0</v>
      </c>
      <c r="W44" s="236"/>
      <c r="X44" s="235">
        <f>SUM(X45:X46)</f>
        <v>0</v>
      </c>
      <c r="Y44" s="235">
        <f>SUM(Y45:Y47)</f>
        <v>0</v>
      </c>
      <c r="Z44" s="236"/>
      <c r="AA44" s="235">
        <f>SUM(AA45:AA46)</f>
        <v>0</v>
      </c>
      <c r="AB44" s="235">
        <f>SUM(AB45:AB47)</f>
        <v>0</v>
      </c>
      <c r="AC44" s="236"/>
    </row>
    <row r="45" spans="1:29" ht="15" x14ac:dyDescent="0.25">
      <c r="A45" s="168">
        <v>66313</v>
      </c>
      <c r="B45" s="89" t="s">
        <v>203</v>
      </c>
      <c r="C45" s="226"/>
      <c r="D45" s="258"/>
      <c r="E45" s="228"/>
      <c r="F45" s="226"/>
      <c r="G45" s="227"/>
      <c r="H45" s="228"/>
      <c r="I45" s="226"/>
      <c r="J45" s="227"/>
      <c r="K45" s="228"/>
      <c r="L45" s="226"/>
      <c r="M45" s="227"/>
      <c r="N45" s="228"/>
      <c r="O45" s="226"/>
      <c r="P45" s="227"/>
      <c r="Q45" s="228"/>
      <c r="R45" s="425"/>
      <c r="S45" s="227"/>
      <c r="T45" s="228"/>
      <c r="U45" s="226"/>
      <c r="V45" s="227"/>
      <c r="W45" s="228"/>
      <c r="X45" s="226"/>
      <c r="Y45" s="227"/>
      <c r="Z45" s="228"/>
      <c r="AA45" s="226"/>
      <c r="AB45" s="227"/>
      <c r="AC45" s="228"/>
    </row>
    <row r="46" spans="1:29" ht="15" x14ac:dyDescent="0.25">
      <c r="A46" s="168">
        <v>66314</v>
      </c>
      <c r="B46" s="89" t="s">
        <v>204</v>
      </c>
      <c r="C46" s="229"/>
      <c r="D46" s="260"/>
      <c r="E46" s="231"/>
      <c r="F46" s="229"/>
      <c r="G46" s="230"/>
      <c r="H46" s="231"/>
      <c r="I46" s="229"/>
      <c r="J46" s="230"/>
      <c r="K46" s="231"/>
      <c r="L46" s="229"/>
      <c r="M46" s="230"/>
      <c r="N46" s="231"/>
      <c r="O46" s="229"/>
      <c r="P46" s="230"/>
      <c r="Q46" s="231"/>
      <c r="R46" s="426">
        <v>15000</v>
      </c>
      <c r="S46" s="230">
        <v>11105.23</v>
      </c>
      <c r="T46" s="231"/>
      <c r="U46" s="229"/>
      <c r="V46" s="230"/>
      <c r="W46" s="231"/>
      <c r="X46" s="229"/>
      <c r="Y46" s="230"/>
      <c r="Z46" s="231"/>
      <c r="AA46" s="229"/>
      <c r="AB46" s="230"/>
      <c r="AC46" s="231"/>
    </row>
    <row r="47" spans="1:29" ht="15" x14ac:dyDescent="0.25">
      <c r="A47" s="290">
        <v>66322</v>
      </c>
      <c r="B47" s="311" t="s">
        <v>283</v>
      </c>
      <c r="C47" s="229"/>
      <c r="D47" s="260"/>
      <c r="E47" s="231"/>
      <c r="F47" s="229"/>
      <c r="G47" s="230"/>
      <c r="H47" s="231"/>
      <c r="I47" s="229"/>
      <c r="J47" s="230"/>
      <c r="K47" s="231"/>
      <c r="L47" s="229"/>
      <c r="M47" s="230"/>
      <c r="N47" s="231"/>
      <c r="O47" s="229"/>
      <c r="P47" s="230"/>
      <c r="Q47" s="231"/>
      <c r="R47" s="426">
        <v>12500</v>
      </c>
      <c r="S47" s="230">
        <v>12500</v>
      </c>
      <c r="T47" s="231"/>
      <c r="U47" s="229"/>
      <c r="V47" s="230"/>
      <c r="W47" s="231"/>
      <c r="X47" s="229"/>
      <c r="Y47" s="230"/>
      <c r="Z47" s="231"/>
      <c r="AA47" s="229"/>
      <c r="AB47" s="230"/>
      <c r="AC47" s="231"/>
    </row>
    <row r="48" spans="1:29" ht="6" customHeight="1" x14ac:dyDescent="0.25">
      <c r="A48" s="89"/>
      <c r="B48" s="89"/>
      <c r="C48" s="232"/>
      <c r="D48" s="261"/>
      <c r="E48" s="234"/>
      <c r="F48" s="232"/>
      <c r="G48" s="233"/>
      <c r="H48" s="234"/>
      <c r="I48" s="232"/>
      <c r="J48" s="233"/>
      <c r="K48" s="234"/>
      <c r="L48" s="232"/>
      <c r="M48" s="233"/>
      <c r="N48" s="234"/>
      <c r="O48" s="232"/>
      <c r="P48" s="233"/>
      <c r="Q48" s="234"/>
      <c r="R48" s="427"/>
      <c r="S48" s="233"/>
      <c r="T48" s="234"/>
      <c r="U48" s="232"/>
      <c r="V48" s="233"/>
      <c r="W48" s="234"/>
      <c r="X48" s="232"/>
      <c r="Y48" s="233"/>
      <c r="Z48" s="234"/>
      <c r="AA48" s="232"/>
      <c r="AB48" s="233"/>
      <c r="AC48" s="234"/>
    </row>
    <row r="49" spans="1:29" ht="15" x14ac:dyDescent="0.25">
      <c r="A49" s="292" t="s">
        <v>205</v>
      </c>
      <c r="B49" s="199"/>
      <c r="C49" s="267">
        <f>SUM(F49+I49+L49+O49+R49+U49+X49+AA49)</f>
        <v>0</v>
      </c>
      <c r="D49" s="267">
        <f>SUM(G49+J49+M49+P49+S49+V49+Y49+AB49)</f>
        <v>0</v>
      </c>
      <c r="E49" s="391" t="e">
        <f>SUM(D49/C49)*100</f>
        <v>#DIV/0!</v>
      </c>
      <c r="F49" s="235">
        <f>F50</f>
        <v>0</v>
      </c>
      <c r="G49" s="235">
        <f>G50</f>
        <v>0</v>
      </c>
      <c r="H49" s="215"/>
      <c r="I49" s="235">
        <f>SUM(I50:I51)</f>
        <v>0</v>
      </c>
      <c r="J49" s="235">
        <f>J50</f>
        <v>0</v>
      </c>
      <c r="K49" s="215"/>
      <c r="L49" s="235">
        <f>SUM(L50:L51)</f>
        <v>0</v>
      </c>
      <c r="M49" s="235">
        <f>M50</f>
        <v>0</v>
      </c>
      <c r="N49" s="215"/>
      <c r="O49" s="235">
        <f>SUM(O50:O51)</f>
        <v>0</v>
      </c>
      <c r="P49" s="235">
        <f>P50</f>
        <v>0</v>
      </c>
      <c r="Q49" s="236"/>
      <c r="R49" s="235">
        <f>SUM(R50:R51)</f>
        <v>0</v>
      </c>
      <c r="S49" s="235">
        <f>S50</f>
        <v>0</v>
      </c>
      <c r="T49" s="391" t="e">
        <f>SUM(S49/R49)*100</f>
        <v>#DIV/0!</v>
      </c>
      <c r="U49" s="235">
        <f>SUM(U50:U51)</f>
        <v>0</v>
      </c>
      <c r="V49" s="235">
        <f>V50</f>
        <v>0</v>
      </c>
      <c r="W49" s="236"/>
      <c r="X49" s="235">
        <f>SUM(X50:X51)</f>
        <v>0</v>
      </c>
      <c r="Y49" s="235">
        <f>Y50</f>
        <v>0</v>
      </c>
      <c r="Z49" s="236"/>
      <c r="AA49" s="235">
        <f>SUM(AA50:AA51)</f>
        <v>0</v>
      </c>
      <c r="AB49" s="235">
        <f>AB50</f>
        <v>0</v>
      </c>
      <c r="AC49" s="236"/>
    </row>
    <row r="50" spans="1:29" ht="15" x14ac:dyDescent="0.25">
      <c r="A50" s="168">
        <v>66324</v>
      </c>
      <c r="B50" s="89" t="s">
        <v>206</v>
      </c>
      <c r="C50" s="232"/>
      <c r="D50" s="261"/>
      <c r="E50" s="234"/>
      <c r="F50" s="232"/>
      <c r="G50" s="233"/>
      <c r="H50" s="234"/>
      <c r="I50" s="232"/>
      <c r="J50" s="233"/>
      <c r="K50" s="234"/>
      <c r="L50" s="232"/>
      <c r="M50" s="233"/>
      <c r="N50" s="234"/>
      <c r="O50" s="232"/>
      <c r="P50" s="233"/>
      <c r="Q50" s="234"/>
      <c r="R50" s="232"/>
      <c r="S50" s="233"/>
      <c r="T50" s="234"/>
      <c r="U50" s="232"/>
      <c r="V50" s="233"/>
      <c r="W50" s="234"/>
      <c r="X50" s="232"/>
      <c r="Y50" s="233"/>
      <c r="Z50" s="234"/>
      <c r="AA50" s="232"/>
      <c r="AB50" s="233"/>
      <c r="AC50" s="234"/>
    </row>
    <row r="51" spans="1:29" ht="6" customHeight="1" x14ac:dyDescent="0.25">
      <c r="A51" s="89"/>
      <c r="B51" s="89"/>
      <c r="C51" s="232"/>
      <c r="D51" s="261"/>
      <c r="E51" s="234"/>
      <c r="F51" s="232"/>
      <c r="G51" s="233"/>
      <c r="H51" s="234"/>
      <c r="I51" s="232"/>
      <c r="J51" s="233"/>
      <c r="K51" s="234"/>
      <c r="L51" s="232"/>
      <c r="M51" s="233"/>
      <c r="N51" s="234"/>
      <c r="O51" s="232"/>
      <c r="P51" s="233"/>
      <c r="Q51" s="234"/>
      <c r="R51" s="232"/>
      <c r="S51" s="233"/>
      <c r="T51" s="234"/>
      <c r="U51" s="232"/>
      <c r="V51" s="233"/>
      <c r="W51" s="234"/>
      <c r="X51" s="232"/>
      <c r="Y51" s="233"/>
      <c r="Z51" s="234"/>
      <c r="AA51" s="232"/>
      <c r="AB51" s="233"/>
      <c r="AC51" s="234"/>
    </row>
    <row r="52" spans="1:29" ht="15" x14ac:dyDescent="0.25">
      <c r="A52" s="292" t="s">
        <v>207</v>
      </c>
      <c r="B52" s="199"/>
      <c r="C52" s="267">
        <f>SUM(F52+I52+L52+O52+R52+U52+X52+AA52)</f>
        <v>1118619</v>
      </c>
      <c r="D52" s="267">
        <f>SUM(G52+J52+M52+P52+S52+V52+Y52+AB52)</f>
        <v>975902.54</v>
      </c>
      <c r="E52" s="391">
        <f>SUM(D52/C52)*100</f>
        <v>87.241727522954648</v>
      </c>
      <c r="F52" s="235">
        <f>SUM(F54+F57)</f>
        <v>0</v>
      </c>
      <c r="G52" s="266">
        <f>SUM(G54+G57)</f>
        <v>0</v>
      </c>
      <c r="H52" s="215"/>
      <c r="I52" s="235">
        <f>SUM(I54+I57)</f>
        <v>0</v>
      </c>
      <c r="J52" s="235">
        <f>SUM(J54+J57)</f>
        <v>0</v>
      </c>
      <c r="K52" s="215"/>
      <c r="L52" s="262">
        <f>L54</f>
        <v>781819</v>
      </c>
      <c r="M52" s="235">
        <f>M54</f>
        <v>781819</v>
      </c>
      <c r="N52" s="391">
        <f>SUM(M52/L52)*100</f>
        <v>100</v>
      </c>
      <c r="O52" s="278">
        <f>O57</f>
        <v>336800</v>
      </c>
      <c r="P52" s="278">
        <f>P57</f>
        <v>194083.53999999998</v>
      </c>
      <c r="Q52" s="391">
        <f>SUM(P52/O52)*100</f>
        <v>57.625754156769595</v>
      </c>
      <c r="R52" s="235">
        <f>SUM(R54+R57)</f>
        <v>0</v>
      </c>
      <c r="S52" s="235">
        <f>SUM(S54+S57)</f>
        <v>0</v>
      </c>
      <c r="T52" s="236"/>
      <c r="U52" s="235">
        <f>SUM(U54+U57)</f>
        <v>0</v>
      </c>
      <c r="V52" s="235">
        <f>SUM(V54+V57)</f>
        <v>0</v>
      </c>
      <c r="W52" s="236"/>
      <c r="X52" s="235">
        <f>SUM(X54+X57)</f>
        <v>0</v>
      </c>
      <c r="Y52" s="235">
        <f>SUM(Y54+Y57)</f>
        <v>0</v>
      </c>
      <c r="Z52" s="236"/>
      <c r="AA52" s="235">
        <f>SUM(AA54+AA57)</f>
        <v>0</v>
      </c>
      <c r="AB52" s="235">
        <f>SUM(AB54+AB57)</f>
        <v>0</v>
      </c>
      <c r="AC52" s="236"/>
    </row>
    <row r="53" spans="1:29" ht="4.5" customHeight="1" x14ac:dyDescent="0.25">
      <c r="A53" s="168"/>
      <c r="B53" s="89"/>
      <c r="C53" s="232"/>
      <c r="D53" s="261"/>
      <c r="E53" s="234"/>
      <c r="F53" s="232"/>
      <c r="G53" s="233"/>
      <c r="H53" s="234"/>
      <c r="I53" s="232"/>
      <c r="J53" s="233"/>
      <c r="K53" s="234"/>
      <c r="L53" s="232"/>
      <c r="M53" s="233"/>
      <c r="N53" s="234"/>
      <c r="O53" s="232"/>
      <c r="P53" s="233"/>
      <c r="Q53" s="234"/>
      <c r="R53" s="232"/>
      <c r="S53" s="233"/>
      <c r="T53" s="234"/>
      <c r="U53" s="232"/>
      <c r="V53" s="233"/>
      <c r="W53" s="234"/>
      <c r="X53" s="232"/>
      <c r="Y53" s="233"/>
      <c r="Z53" s="234"/>
      <c r="AA53" s="232"/>
      <c r="AB53" s="233"/>
      <c r="AC53" s="234"/>
    </row>
    <row r="54" spans="1:29" ht="15" x14ac:dyDescent="0.25">
      <c r="A54" s="168"/>
      <c r="B54" s="272" t="s">
        <v>212</v>
      </c>
      <c r="C54" s="237"/>
      <c r="D54" s="263"/>
      <c r="E54" s="239"/>
      <c r="F54" s="237"/>
      <c r="G54" s="238"/>
      <c r="H54" s="239"/>
      <c r="I54" s="237"/>
      <c r="J54" s="238"/>
      <c r="K54" s="239"/>
      <c r="L54" s="264">
        <f>SUM(L55:L56)</f>
        <v>781819</v>
      </c>
      <c r="M54" s="264">
        <f>SUM(M55:M56)</f>
        <v>781819</v>
      </c>
      <c r="N54" s="239"/>
      <c r="O54" s="237"/>
      <c r="P54" s="238"/>
      <c r="Q54" s="239"/>
      <c r="R54" s="237"/>
      <c r="S54" s="238"/>
      <c r="T54" s="239"/>
      <c r="U54" s="237"/>
      <c r="V54" s="238"/>
      <c r="W54" s="239"/>
      <c r="X54" s="237"/>
      <c r="Y54" s="238"/>
      <c r="Z54" s="239"/>
      <c r="AA54" s="237"/>
      <c r="AB54" s="238"/>
      <c r="AC54" s="239"/>
    </row>
    <row r="55" spans="1:29" ht="15" x14ac:dyDescent="0.25">
      <c r="A55" s="168">
        <v>671110</v>
      </c>
      <c r="B55" s="89" t="s">
        <v>208</v>
      </c>
      <c r="C55" s="226"/>
      <c r="D55" s="258"/>
      <c r="E55" s="228"/>
      <c r="F55" s="226"/>
      <c r="G55" s="227"/>
      <c r="H55" s="228"/>
      <c r="I55" s="226"/>
      <c r="J55" s="227"/>
      <c r="K55" s="228"/>
      <c r="L55" s="226">
        <v>741819</v>
      </c>
      <c r="M55" s="227">
        <v>734212.77</v>
      </c>
      <c r="N55" s="228"/>
      <c r="O55" s="226"/>
      <c r="P55" s="227"/>
      <c r="Q55" s="228"/>
      <c r="R55" s="226"/>
      <c r="S55" s="227"/>
      <c r="T55" s="228"/>
      <c r="U55" s="226"/>
      <c r="V55" s="227"/>
      <c r="W55" s="228"/>
      <c r="X55" s="226"/>
      <c r="Y55" s="227"/>
      <c r="Z55" s="228"/>
      <c r="AA55" s="226"/>
      <c r="AB55" s="227"/>
      <c r="AC55" s="228"/>
    </row>
    <row r="56" spans="1:29" ht="15" x14ac:dyDescent="0.25">
      <c r="A56" s="168">
        <v>671210</v>
      </c>
      <c r="B56" s="310" t="s">
        <v>214</v>
      </c>
      <c r="C56" s="240"/>
      <c r="D56" s="265"/>
      <c r="E56" s="242"/>
      <c r="F56" s="240"/>
      <c r="G56" s="241"/>
      <c r="H56" s="242"/>
      <c r="I56" s="240"/>
      <c r="J56" s="241"/>
      <c r="K56" s="242"/>
      <c r="L56" s="240">
        <v>40000</v>
      </c>
      <c r="M56" s="241">
        <v>47606.23</v>
      </c>
      <c r="N56" s="242"/>
      <c r="O56" s="240"/>
      <c r="P56" s="241"/>
      <c r="Q56" s="242"/>
      <c r="R56" s="240"/>
      <c r="S56" s="241"/>
      <c r="T56" s="242"/>
      <c r="U56" s="240"/>
      <c r="V56" s="241"/>
      <c r="W56" s="242"/>
      <c r="X56" s="240"/>
      <c r="Y56" s="241"/>
      <c r="Z56" s="242"/>
      <c r="AA56" s="240"/>
      <c r="AB56" s="241"/>
      <c r="AC56" s="242"/>
    </row>
    <row r="57" spans="1:29" ht="15" x14ac:dyDescent="0.25">
      <c r="A57" s="168"/>
      <c r="B57" s="272" t="s">
        <v>213</v>
      </c>
      <c r="C57" s="237"/>
      <c r="D57" s="263"/>
      <c r="E57" s="239"/>
      <c r="F57" s="237"/>
      <c r="G57" s="238"/>
      <c r="H57" s="239"/>
      <c r="I57" s="237"/>
      <c r="J57" s="238"/>
      <c r="K57" s="239"/>
      <c r="L57" s="273"/>
      <c r="M57" s="287"/>
      <c r="N57" s="239"/>
      <c r="O57" s="276">
        <f>SUM(O58:O62)</f>
        <v>336800</v>
      </c>
      <c r="P57" s="276">
        <f>SUM(P58:P62)</f>
        <v>194083.53999999998</v>
      </c>
      <c r="Q57" s="239"/>
      <c r="R57" s="237"/>
      <c r="S57" s="238"/>
      <c r="T57" s="239"/>
      <c r="U57" s="237"/>
      <c r="V57" s="238"/>
      <c r="W57" s="239"/>
      <c r="X57" s="237"/>
      <c r="Y57" s="238"/>
      <c r="Z57" s="239"/>
      <c r="AA57" s="237"/>
      <c r="AB57" s="238"/>
      <c r="AC57" s="239"/>
    </row>
    <row r="58" spans="1:29" ht="15" x14ac:dyDescent="0.25">
      <c r="A58" s="168">
        <v>671111</v>
      </c>
      <c r="B58" s="310" t="s">
        <v>209</v>
      </c>
      <c r="C58" s="226"/>
      <c r="D58" s="258"/>
      <c r="E58" s="228"/>
      <c r="F58" s="226"/>
      <c r="G58" s="227"/>
      <c r="H58" s="228"/>
      <c r="I58" s="226"/>
      <c r="J58" s="227"/>
      <c r="K58" s="228"/>
      <c r="L58" s="274"/>
      <c r="M58" s="275"/>
      <c r="N58" s="228"/>
      <c r="O58" s="259"/>
      <c r="P58" s="271"/>
      <c r="Q58" s="228"/>
      <c r="R58" s="226"/>
      <c r="S58" s="227"/>
      <c r="T58" s="228"/>
      <c r="U58" s="226"/>
      <c r="V58" s="227"/>
      <c r="W58" s="228"/>
      <c r="X58" s="226"/>
      <c r="Y58" s="227"/>
      <c r="Z58" s="228"/>
      <c r="AA58" s="226"/>
      <c r="AB58" s="227"/>
      <c r="AC58" s="228"/>
    </row>
    <row r="59" spans="1:29" ht="15" x14ac:dyDescent="0.25">
      <c r="A59" s="168">
        <v>671112</v>
      </c>
      <c r="B59" s="310" t="s">
        <v>210</v>
      </c>
      <c r="C59" s="229"/>
      <c r="D59" s="260"/>
      <c r="E59" s="231"/>
      <c r="F59" s="229"/>
      <c r="G59" s="230"/>
      <c r="H59" s="231"/>
      <c r="I59" s="229"/>
      <c r="J59" s="230"/>
      <c r="K59" s="231"/>
      <c r="L59" s="73"/>
      <c r="M59" s="1"/>
      <c r="N59" s="231"/>
      <c r="O59" s="229">
        <v>6500</v>
      </c>
      <c r="P59" s="230">
        <v>5770.6</v>
      </c>
      <c r="Q59" s="231"/>
      <c r="R59" s="229"/>
      <c r="S59" s="230"/>
      <c r="T59" s="231"/>
      <c r="U59" s="229"/>
      <c r="V59" s="230"/>
      <c r="W59" s="231"/>
      <c r="X59" s="229"/>
      <c r="Y59" s="230"/>
      <c r="Z59" s="231"/>
      <c r="AA59" s="229"/>
      <c r="AB59" s="230"/>
      <c r="AC59" s="231"/>
    </row>
    <row r="60" spans="1:29" ht="31.5" customHeight="1" x14ac:dyDescent="0.25">
      <c r="A60" s="429" t="s">
        <v>285</v>
      </c>
      <c r="B60" s="310" t="s">
        <v>286</v>
      </c>
      <c r="C60" s="229"/>
      <c r="D60" s="260"/>
      <c r="E60" s="231"/>
      <c r="F60" s="229"/>
      <c r="G60" s="230"/>
      <c r="H60" s="231"/>
      <c r="I60" s="229"/>
      <c r="J60" s="230"/>
      <c r="K60" s="231"/>
      <c r="L60" s="73"/>
      <c r="M60" s="1"/>
      <c r="N60" s="231"/>
      <c r="O60" s="229">
        <v>13500</v>
      </c>
      <c r="P60" s="230">
        <v>16630</v>
      </c>
      <c r="Q60" s="231"/>
      <c r="R60" s="229"/>
      <c r="S60" s="230"/>
      <c r="T60" s="231"/>
      <c r="U60" s="229"/>
      <c r="V60" s="230"/>
      <c r="W60" s="231"/>
      <c r="X60" s="229"/>
      <c r="Y60" s="230"/>
      <c r="Z60" s="231"/>
      <c r="AA60" s="229"/>
      <c r="AB60" s="230"/>
      <c r="AC60" s="231"/>
    </row>
    <row r="61" spans="1:29" ht="15" x14ac:dyDescent="0.25">
      <c r="A61" s="168">
        <v>671114</v>
      </c>
      <c r="B61" s="310" t="s">
        <v>211</v>
      </c>
      <c r="C61" s="229"/>
      <c r="D61" s="260"/>
      <c r="E61" s="231"/>
      <c r="F61" s="229"/>
      <c r="G61" s="230"/>
      <c r="H61" s="231"/>
      <c r="I61" s="229"/>
      <c r="J61" s="230"/>
      <c r="K61" s="231"/>
      <c r="L61" s="73"/>
      <c r="M61" s="1"/>
      <c r="N61" s="231"/>
      <c r="O61" s="229">
        <v>71800</v>
      </c>
      <c r="P61" s="230">
        <v>56452.55</v>
      </c>
      <c r="Q61" s="231"/>
      <c r="R61" s="229"/>
      <c r="S61" s="230"/>
      <c r="T61" s="231"/>
      <c r="U61" s="229"/>
      <c r="V61" s="230"/>
      <c r="W61" s="231"/>
      <c r="X61" s="229"/>
      <c r="Y61" s="230"/>
      <c r="Z61" s="231"/>
      <c r="AA61" s="229"/>
      <c r="AB61" s="230"/>
      <c r="AC61" s="231"/>
    </row>
    <row r="62" spans="1:29" ht="15" x14ac:dyDescent="0.25">
      <c r="A62" s="293">
        <v>671211</v>
      </c>
      <c r="B62" s="309" t="s">
        <v>214</v>
      </c>
      <c r="C62" s="229"/>
      <c r="D62" s="260"/>
      <c r="E62" s="231"/>
      <c r="F62" s="229"/>
      <c r="G62" s="230"/>
      <c r="H62" s="231"/>
      <c r="I62" s="229"/>
      <c r="J62" s="230"/>
      <c r="K62" s="231"/>
      <c r="L62" s="281"/>
      <c r="M62" s="282"/>
      <c r="N62" s="231"/>
      <c r="O62" s="277">
        <v>245000</v>
      </c>
      <c r="P62" s="230">
        <v>115230.39</v>
      </c>
      <c r="Q62" s="231"/>
      <c r="R62" s="229"/>
      <c r="S62" s="230"/>
      <c r="T62" s="231"/>
      <c r="U62" s="229"/>
      <c r="V62" s="230"/>
      <c r="W62" s="231"/>
      <c r="X62" s="229"/>
      <c r="Y62" s="230"/>
      <c r="Z62" s="231"/>
      <c r="AA62" s="229"/>
      <c r="AB62" s="230"/>
      <c r="AC62" s="231"/>
    </row>
    <row r="63" spans="1:29" ht="15" x14ac:dyDescent="0.25">
      <c r="A63" s="89"/>
      <c r="B63" s="89"/>
      <c r="C63" s="279"/>
      <c r="D63" s="279"/>
      <c r="E63" s="279"/>
      <c r="F63" s="279"/>
      <c r="G63" s="279"/>
      <c r="H63" s="279" t="s">
        <v>216</v>
      </c>
      <c r="I63" s="279" t="s">
        <v>217</v>
      </c>
      <c r="J63" s="279"/>
      <c r="K63" s="280"/>
      <c r="L63" s="283">
        <f>SUM(L54+O57)</f>
        <v>1118619</v>
      </c>
      <c r="M63" s="283">
        <f>SUM(M54+P57)</f>
        <v>975902.54</v>
      </c>
      <c r="N63" s="392">
        <f>SUM(M63/L63)*100</f>
        <v>87.241727522954648</v>
      </c>
      <c r="O63" s="284"/>
      <c r="P63" s="285"/>
      <c r="Q63" s="285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</row>
    <row r="66" spans="1:1" x14ac:dyDescent="0.3">
      <c r="A66" t="s">
        <v>287</v>
      </c>
    </row>
  </sheetData>
  <mergeCells count="34">
    <mergeCell ref="A15:B15"/>
    <mergeCell ref="A12:B12"/>
    <mergeCell ref="A23:B23"/>
    <mergeCell ref="A5:B7"/>
    <mergeCell ref="C5:C7"/>
    <mergeCell ref="A9:B9"/>
    <mergeCell ref="AC5:AC6"/>
    <mergeCell ref="F6:G6"/>
    <mergeCell ref="I6:J6"/>
    <mergeCell ref="L6:M6"/>
    <mergeCell ref="O6:P6"/>
    <mergeCell ref="R6:S6"/>
    <mergeCell ref="U6:V6"/>
    <mergeCell ref="X6:Y6"/>
    <mergeCell ref="AA6:AB6"/>
    <mergeCell ref="R5:S5"/>
    <mergeCell ref="T5:T6"/>
    <mergeCell ref="U5:V5"/>
    <mergeCell ref="W5:W6"/>
    <mergeCell ref="X5:Y5"/>
    <mergeCell ref="H5:H6"/>
    <mergeCell ref="I5:J5"/>
    <mergeCell ref="I41:I42"/>
    <mergeCell ref="C3:I3"/>
    <mergeCell ref="Q5:Q6"/>
    <mergeCell ref="Z5:Z6"/>
    <mergeCell ref="AA5:AB5"/>
    <mergeCell ref="L5:M5"/>
    <mergeCell ref="N5:N6"/>
    <mergeCell ref="O5:P5"/>
    <mergeCell ref="D5:D7"/>
    <mergeCell ref="E5:E6"/>
    <mergeCell ref="F5:G5"/>
    <mergeCell ref="K5:K6"/>
  </mergeCells>
  <phoneticPr fontId="36" type="noConversion"/>
  <pageMargins left="0.31496062992125984" right="0.11811023622047245" top="0.35433070866141736" bottom="0.35433070866141736" header="0.31496062992125984" footer="0.31496062992125984"/>
  <pageSetup paperSize="9" scale="5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Rashodi</vt:lpstr>
      <vt:lpstr>Prihodi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Racunovodstvo</cp:lastModifiedBy>
  <cp:lastPrinted>2020-02-19T08:20:08Z</cp:lastPrinted>
  <dcterms:created xsi:type="dcterms:W3CDTF">2016-02-19T08:40:25Z</dcterms:created>
  <dcterms:modified xsi:type="dcterms:W3CDTF">2020-02-19T08:20:51Z</dcterms:modified>
</cp:coreProperties>
</file>